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D:\work - Copy\"/>
    </mc:Choice>
  </mc:AlternateContent>
  <xr:revisionPtr revIDLastSave="0" documentId="13_ncr:1_{580AD154-1D07-4413-B2F1-A8B7EF36F473}" xr6:coauthVersionLast="47" xr6:coauthVersionMax="47" xr10:uidLastSave="{00000000-0000-0000-0000-000000000000}"/>
  <workbookProtection workbookAlgorithmName="SHA-512" workbookHashValue="OX+UaIKvzNVrEutYmq9KFFtVYiVb5/Sr8GHXXx7bmwZ10+cYSDrN46hnGhUUtXnUvzGcYXCetDVzDuXpmAT1+w==" workbookSaltValue="FVhT+Gz6wNj8A7i9Uo0FpQ==" workbookSpinCount="100000" lockStructure="1"/>
  <bookViews>
    <workbookView xWindow="6495" yWindow="4305" windowWidth="15375" windowHeight="7875" xr2:uid="{00000000-000D-0000-FFFF-FFFF00000000}"/>
  </bookViews>
  <sheets>
    <sheet name="Contents" sheetId="7" r:id="rId1"/>
    <sheet name="1.SGrade Nat 5 entries &amp; awards" sheetId="1" r:id="rId2"/>
    <sheet name="2. Change in S4 subject choice" sheetId="6" r:id="rId3"/>
    <sheet name="3. Nat5 entries by school stage" sheetId="13" r:id="rId4"/>
    <sheet name="4. Change in Higher entries" sheetId="2" r:id="rId5"/>
    <sheet name="5. Subject choice at Higher" sheetId="3" r:id="rId6"/>
    <sheet name="6. Awards in certain Highers " sheetId="5" r:id="rId7"/>
    <sheet name="7. Avg SG Nat5s by sector" sheetId="4" r:id="rId8"/>
    <sheet name="8. H maths awards by sector" sheetId="8" r:id="rId9"/>
    <sheet name="9.Sciences in S4" sheetId="10" r:id="rId10"/>
    <sheet name="10. Highest leaving attainment" sheetId="11" r:id="rId11"/>
    <sheet name="Sheet2" sheetId="12" r:id="rId1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1" l="1"/>
  <c r="E16" i="11"/>
  <c r="F16" i="11"/>
  <c r="G16" i="11"/>
  <c r="H16" i="11"/>
  <c r="I16" i="11"/>
  <c r="J16" i="11"/>
  <c r="K16" i="11"/>
  <c r="L16" i="11"/>
  <c r="M16" i="11"/>
  <c r="C16" i="11"/>
  <c r="D14" i="11"/>
  <c r="E14" i="11"/>
  <c r="F14" i="11"/>
  <c r="G14" i="11"/>
  <c r="H14" i="11"/>
  <c r="I14" i="11"/>
  <c r="J14" i="11"/>
  <c r="K14" i="11"/>
  <c r="L14" i="11"/>
  <c r="M14" i="11"/>
  <c r="C14" i="11"/>
  <c r="D12" i="11"/>
  <c r="E12" i="11"/>
  <c r="F12" i="11"/>
  <c r="G12" i="11"/>
  <c r="H12" i="11"/>
  <c r="I12" i="11"/>
  <c r="J12" i="11"/>
  <c r="K12" i="11"/>
  <c r="L12" i="11"/>
  <c r="M12" i="11"/>
  <c r="C12" i="11"/>
  <c r="D10" i="11"/>
  <c r="E10" i="11"/>
  <c r="F10" i="11"/>
  <c r="G10" i="11"/>
  <c r="H10" i="11"/>
  <c r="I10" i="11"/>
  <c r="J10" i="11"/>
  <c r="K10" i="11"/>
  <c r="L10" i="11"/>
  <c r="M10" i="11"/>
  <c r="C10" i="11"/>
  <c r="D8" i="11" l="1"/>
  <c r="E8" i="11"/>
  <c r="F8" i="11"/>
  <c r="G8" i="11"/>
  <c r="H8" i="11"/>
  <c r="I8" i="11"/>
  <c r="J8" i="11"/>
  <c r="K8" i="11"/>
  <c r="L8" i="11"/>
  <c r="M8" i="11"/>
  <c r="C8" i="11"/>
  <c r="D6" i="11"/>
  <c r="E6" i="11"/>
  <c r="F6" i="11"/>
  <c r="G6" i="11"/>
  <c r="H6" i="11"/>
  <c r="I6" i="11"/>
  <c r="J6" i="11"/>
  <c r="K6" i="11"/>
  <c r="L6" i="11"/>
  <c r="M6" i="11"/>
  <c r="C6" i="11"/>
  <c r="U41" i="1"/>
  <c r="T41" i="1"/>
  <c r="S41" i="1"/>
  <c r="R41" i="1"/>
  <c r="Q41" i="1"/>
  <c r="P41" i="1"/>
  <c r="O41" i="1"/>
  <c r="N41" i="1"/>
  <c r="M41" i="1"/>
  <c r="L41" i="1"/>
  <c r="K41" i="1"/>
  <c r="J41" i="1"/>
  <c r="C41" i="1"/>
  <c r="R37" i="1"/>
  <c r="V41" i="1"/>
  <c r="E41" i="1"/>
  <c r="F41" i="1"/>
  <c r="G41" i="1"/>
  <c r="H41" i="1"/>
  <c r="D41" i="1"/>
  <c r="I41" i="1"/>
  <c r="M35" i="1"/>
  <c r="M33" i="1"/>
  <c r="D37" i="1"/>
  <c r="E37" i="1"/>
  <c r="F37" i="1"/>
  <c r="G37" i="1"/>
  <c r="H37" i="1"/>
  <c r="I37" i="1"/>
  <c r="J37" i="1"/>
  <c r="K37" i="1"/>
  <c r="L37" i="1"/>
  <c r="M37" i="1"/>
  <c r="N37" i="1"/>
  <c r="O37" i="1"/>
  <c r="P37" i="1"/>
  <c r="Q37" i="1"/>
  <c r="S37" i="1"/>
  <c r="T37" i="1"/>
  <c r="U37" i="1"/>
  <c r="V37" i="1"/>
  <c r="C37" i="1"/>
  <c r="D39" i="1"/>
  <c r="E39" i="1"/>
  <c r="F39" i="1"/>
  <c r="G39" i="1"/>
  <c r="H39" i="1"/>
  <c r="I39" i="1"/>
  <c r="J39" i="1"/>
  <c r="K39" i="1"/>
  <c r="L39" i="1"/>
  <c r="M39" i="1"/>
  <c r="N39" i="1"/>
  <c r="O39" i="1"/>
  <c r="P39" i="1"/>
  <c r="Q39" i="1"/>
  <c r="R39" i="1"/>
  <c r="S39" i="1"/>
  <c r="T39" i="1"/>
  <c r="U39" i="1"/>
  <c r="V39" i="1"/>
  <c r="C39" i="1"/>
  <c r="D35" i="1"/>
  <c r="E35" i="1"/>
  <c r="F35" i="1"/>
  <c r="G35" i="1"/>
  <c r="H35" i="1"/>
  <c r="I35" i="1"/>
  <c r="J35" i="1"/>
  <c r="K35" i="1"/>
  <c r="L35" i="1"/>
  <c r="N35" i="1"/>
  <c r="O35" i="1"/>
  <c r="P35" i="1"/>
  <c r="Q35" i="1"/>
  <c r="R35" i="1"/>
  <c r="S35" i="1"/>
  <c r="T35" i="1"/>
  <c r="U35" i="1"/>
  <c r="V35" i="1"/>
  <c r="C35" i="1"/>
  <c r="D33" i="1"/>
  <c r="E33" i="1"/>
  <c r="F33" i="1"/>
  <c r="G33" i="1"/>
  <c r="H33" i="1"/>
  <c r="I33" i="1"/>
  <c r="J33" i="1"/>
  <c r="K33" i="1"/>
  <c r="L33" i="1"/>
  <c r="N33" i="1"/>
  <c r="O33" i="1"/>
  <c r="P33" i="1"/>
  <c r="Q33" i="1"/>
  <c r="R33" i="1"/>
  <c r="S33" i="1"/>
  <c r="T33" i="1"/>
  <c r="U33" i="1"/>
  <c r="V33" i="1"/>
  <c r="C33" i="1"/>
  <c r="P15" i="2"/>
  <c r="M15" i="2"/>
  <c r="M13" i="2"/>
  <c r="I20" i="2"/>
  <c r="T24" i="2"/>
  <c r="U24" i="2"/>
  <c r="V24" i="2"/>
  <c r="W24" i="2"/>
  <c r="X24" i="2"/>
  <c r="Y24" i="2"/>
  <c r="T22" i="2"/>
  <c r="U22" i="2"/>
  <c r="V22" i="2"/>
  <c r="W22" i="2"/>
  <c r="X22" i="2"/>
  <c r="Y22" i="2"/>
  <c r="T20" i="2"/>
  <c r="U20" i="2"/>
  <c r="V20" i="2"/>
  <c r="W20" i="2"/>
  <c r="X20" i="2"/>
  <c r="Y20" i="2"/>
  <c r="T17" i="2"/>
  <c r="U17" i="2"/>
  <c r="V17" i="2"/>
  <c r="W17" i="2"/>
  <c r="X17" i="2"/>
  <c r="Y17" i="2"/>
  <c r="T15" i="2"/>
  <c r="U15" i="2"/>
  <c r="V15" i="2"/>
  <c r="W15" i="2"/>
  <c r="X15" i="2"/>
  <c r="Y15" i="2"/>
  <c r="T13" i="2"/>
  <c r="U13" i="2"/>
  <c r="V13" i="2"/>
  <c r="W13" i="2"/>
  <c r="X13" i="2"/>
  <c r="Y13" i="2"/>
  <c r="I9" i="2"/>
  <c r="J9" i="2"/>
  <c r="K9" i="2"/>
  <c r="L9" i="2"/>
  <c r="M9" i="2"/>
  <c r="N9" i="2"/>
  <c r="O9" i="2"/>
  <c r="P9" i="2"/>
  <c r="Q9" i="2"/>
  <c r="R9" i="2"/>
  <c r="S9" i="2"/>
  <c r="H9" i="2"/>
  <c r="V9" i="2"/>
  <c r="W9" i="2"/>
  <c r="X9" i="2"/>
  <c r="Y9" i="2"/>
  <c r="D9" i="2"/>
  <c r="F9" i="2"/>
  <c r="T9" i="2"/>
  <c r="E80" i="6"/>
  <c r="F80" i="6"/>
  <c r="G80" i="6"/>
  <c r="H80" i="6"/>
  <c r="I80" i="6"/>
  <c r="J80" i="6"/>
  <c r="K80" i="6"/>
  <c r="L80" i="6"/>
  <c r="M80" i="6"/>
  <c r="N80" i="6"/>
  <c r="O80" i="6"/>
  <c r="P80" i="6"/>
  <c r="Q80" i="6"/>
  <c r="R80" i="6"/>
  <c r="S80" i="6"/>
  <c r="D80" i="6"/>
  <c r="E85" i="6"/>
  <c r="F85" i="6"/>
  <c r="G85" i="6"/>
  <c r="H85" i="6"/>
  <c r="I85" i="6"/>
  <c r="J85" i="6"/>
  <c r="K85" i="6"/>
  <c r="L85" i="6"/>
  <c r="M85" i="6"/>
  <c r="N85" i="6"/>
  <c r="O85" i="6"/>
  <c r="P85" i="6"/>
  <c r="Q85" i="6"/>
  <c r="R85" i="6"/>
  <c r="S85" i="6"/>
  <c r="D85" i="6"/>
  <c r="E90" i="6"/>
  <c r="F90" i="6"/>
  <c r="G90" i="6"/>
  <c r="H90" i="6"/>
  <c r="I90" i="6"/>
  <c r="J90" i="6"/>
  <c r="K90" i="6"/>
  <c r="L90" i="6"/>
  <c r="M90" i="6"/>
  <c r="N90" i="6"/>
  <c r="O90" i="6"/>
  <c r="P90" i="6"/>
  <c r="Q90" i="6"/>
  <c r="R90" i="6"/>
  <c r="S90" i="6"/>
  <c r="D90" i="6"/>
  <c r="E75" i="6"/>
  <c r="F75" i="6"/>
  <c r="G75" i="6"/>
  <c r="H75" i="6"/>
  <c r="I75" i="6"/>
  <c r="J75" i="6"/>
  <c r="K75" i="6"/>
  <c r="L75" i="6"/>
  <c r="M75" i="6"/>
  <c r="N75" i="6"/>
  <c r="O75" i="6"/>
  <c r="P75" i="6"/>
  <c r="Q75" i="6"/>
  <c r="R75" i="6"/>
  <c r="S75" i="6"/>
  <c r="D75" i="6"/>
  <c r="E65" i="6"/>
  <c r="F65" i="6"/>
  <c r="G65" i="6"/>
  <c r="H65" i="6"/>
  <c r="I65" i="6"/>
  <c r="J65" i="6"/>
  <c r="K65" i="6"/>
  <c r="L65" i="6"/>
  <c r="M65" i="6"/>
  <c r="N65" i="6"/>
  <c r="O65" i="6"/>
  <c r="P65" i="6"/>
  <c r="Q65" i="6"/>
  <c r="R65" i="6"/>
  <c r="S65" i="6"/>
  <c r="D65" i="6"/>
  <c r="E60" i="6"/>
  <c r="F60" i="6"/>
  <c r="G60" i="6"/>
  <c r="H60" i="6"/>
  <c r="I60" i="6"/>
  <c r="J60" i="6"/>
  <c r="K60" i="6"/>
  <c r="L60" i="6"/>
  <c r="M60" i="6"/>
  <c r="N60" i="6"/>
  <c r="O60" i="6"/>
  <c r="P60" i="6"/>
  <c r="Q60" i="6"/>
  <c r="R60" i="6"/>
  <c r="S60" i="6"/>
  <c r="D60" i="6"/>
  <c r="E55" i="6"/>
  <c r="F55" i="6"/>
  <c r="G55" i="6"/>
  <c r="H55" i="6"/>
  <c r="I55" i="6"/>
  <c r="J55" i="6"/>
  <c r="K55" i="6"/>
  <c r="L55" i="6"/>
  <c r="M55" i="6"/>
  <c r="N55" i="6"/>
  <c r="O55" i="6"/>
  <c r="P55" i="6"/>
  <c r="Q55" i="6"/>
  <c r="R55" i="6"/>
  <c r="S55" i="6"/>
  <c r="D55" i="6"/>
  <c r="E50" i="6"/>
  <c r="F50" i="6"/>
  <c r="G50" i="6"/>
  <c r="H50" i="6"/>
  <c r="I50" i="6"/>
  <c r="J50" i="6"/>
  <c r="K50" i="6"/>
  <c r="L50" i="6"/>
  <c r="M50" i="6"/>
  <c r="N50" i="6"/>
  <c r="O50" i="6"/>
  <c r="P50" i="6"/>
  <c r="Q50" i="6"/>
  <c r="R50" i="6"/>
  <c r="S50" i="6"/>
  <c r="D50" i="6"/>
  <c r="E45" i="6"/>
  <c r="F45" i="6"/>
  <c r="G45" i="6"/>
  <c r="H45" i="6"/>
  <c r="I45" i="6"/>
  <c r="J45" i="6"/>
  <c r="K45" i="6"/>
  <c r="L45" i="6"/>
  <c r="M45" i="6"/>
  <c r="N45" i="6"/>
  <c r="O45" i="6"/>
  <c r="P45" i="6"/>
  <c r="Q45" i="6"/>
  <c r="R45" i="6"/>
  <c r="S45" i="6"/>
  <c r="D45" i="6"/>
  <c r="E40" i="6"/>
  <c r="F40" i="6"/>
  <c r="G40" i="6"/>
  <c r="H40" i="6"/>
  <c r="I40" i="6"/>
  <c r="J40" i="6"/>
  <c r="K40" i="6"/>
  <c r="L40" i="6"/>
  <c r="M40" i="6"/>
  <c r="N40" i="6"/>
  <c r="O40" i="6"/>
  <c r="P40" i="6"/>
  <c r="Q40" i="6"/>
  <c r="R40" i="6"/>
  <c r="S40" i="6"/>
  <c r="D40" i="6"/>
  <c r="E35" i="6"/>
  <c r="F35" i="6"/>
  <c r="G35" i="6"/>
  <c r="H35" i="6"/>
  <c r="I35" i="6"/>
  <c r="J35" i="6"/>
  <c r="K35" i="6"/>
  <c r="L35" i="6"/>
  <c r="M35" i="6"/>
  <c r="N35" i="6"/>
  <c r="O35" i="6"/>
  <c r="P35" i="6"/>
  <c r="Q35" i="6"/>
  <c r="R35" i="6"/>
  <c r="S35" i="6"/>
  <c r="D35" i="6"/>
  <c r="E30" i="6"/>
  <c r="F30" i="6"/>
  <c r="G30" i="6"/>
  <c r="H30" i="6"/>
  <c r="I30" i="6"/>
  <c r="J30" i="6"/>
  <c r="K30" i="6"/>
  <c r="L30" i="6"/>
  <c r="M30" i="6"/>
  <c r="N30" i="6"/>
  <c r="O30" i="6"/>
  <c r="P30" i="6"/>
  <c r="Q30" i="6"/>
  <c r="R30" i="6"/>
  <c r="S30" i="6"/>
  <c r="D30" i="6"/>
  <c r="E25" i="6"/>
  <c r="F25" i="6"/>
  <c r="G25" i="6"/>
  <c r="H25" i="6"/>
  <c r="I25" i="6"/>
  <c r="J25" i="6"/>
  <c r="K25" i="6"/>
  <c r="L25" i="6"/>
  <c r="M25" i="6"/>
  <c r="N25" i="6"/>
  <c r="O25" i="6"/>
  <c r="P25" i="6"/>
  <c r="Q25" i="6"/>
  <c r="R25" i="6"/>
  <c r="S25" i="6"/>
  <c r="D25" i="6"/>
  <c r="E20" i="6"/>
  <c r="F20" i="6"/>
  <c r="G20" i="6"/>
  <c r="H20" i="6"/>
  <c r="I20" i="6"/>
  <c r="J20" i="6"/>
  <c r="K20" i="6"/>
  <c r="L20" i="6"/>
  <c r="M20" i="6"/>
  <c r="N20" i="6"/>
  <c r="O20" i="6"/>
  <c r="P20" i="6"/>
  <c r="Q20" i="6"/>
  <c r="R20" i="6"/>
  <c r="S20" i="6"/>
  <c r="D20" i="6"/>
  <c r="E15" i="6"/>
  <c r="F15" i="6"/>
  <c r="G15" i="6"/>
  <c r="H15" i="6"/>
  <c r="I15" i="6"/>
  <c r="J15" i="6"/>
  <c r="K15" i="6"/>
  <c r="L15" i="6"/>
  <c r="M15" i="6"/>
  <c r="N15" i="6"/>
  <c r="O15" i="6"/>
  <c r="P15" i="6"/>
  <c r="Q15" i="6"/>
  <c r="R15" i="6"/>
  <c r="S15" i="6"/>
  <c r="D15" i="6"/>
  <c r="D10" i="6"/>
  <c r="E10" i="6"/>
  <c r="F10" i="6"/>
  <c r="G10" i="6"/>
  <c r="H10" i="6"/>
  <c r="I10" i="6"/>
  <c r="J10" i="6"/>
  <c r="K10" i="6"/>
  <c r="L10" i="6"/>
  <c r="M10" i="6"/>
  <c r="N10" i="6"/>
  <c r="O10" i="6"/>
  <c r="P10" i="6"/>
  <c r="Q10" i="6"/>
  <c r="R10" i="6"/>
  <c r="S10" i="6"/>
  <c r="I74" i="6"/>
  <c r="I76" i="6" s="1"/>
  <c r="I54" i="6"/>
  <c r="I56" i="6" s="1"/>
  <c r="E56" i="6"/>
  <c r="F56" i="6"/>
  <c r="G56" i="6"/>
  <c r="H56" i="6"/>
  <c r="J56" i="6"/>
  <c r="K56" i="6"/>
  <c r="L56" i="6"/>
  <c r="M56" i="6"/>
  <c r="N56" i="6"/>
  <c r="O56" i="6"/>
  <c r="P56" i="6"/>
  <c r="Q56" i="6"/>
  <c r="R56" i="6"/>
  <c r="S56" i="6"/>
  <c r="T56" i="6"/>
  <c r="U56" i="6"/>
  <c r="V56" i="6"/>
  <c r="W56" i="6"/>
  <c r="E91" i="6"/>
  <c r="F91" i="6"/>
  <c r="G91" i="6"/>
  <c r="H91" i="6"/>
  <c r="I91" i="6"/>
  <c r="J91" i="6"/>
  <c r="K91" i="6"/>
  <c r="L91" i="6"/>
  <c r="M91" i="6"/>
  <c r="N91" i="6"/>
  <c r="O91" i="6"/>
  <c r="P91" i="6"/>
  <c r="Q91" i="6"/>
  <c r="R91" i="6"/>
  <c r="S91" i="6"/>
  <c r="T91" i="6"/>
  <c r="U91" i="6"/>
  <c r="V91" i="6"/>
  <c r="W91" i="6"/>
  <c r="E86" i="6"/>
  <c r="F86" i="6"/>
  <c r="G86" i="6"/>
  <c r="H86" i="6"/>
  <c r="I86" i="6"/>
  <c r="J86" i="6"/>
  <c r="K86" i="6"/>
  <c r="L86" i="6"/>
  <c r="M86" i="6"/>
  <c r="N86" i="6"/>
  <c r="O86" i="6"/>
  <c r="P86" i="6"/>
  <c r="Q86" i="6"/>
  <c r="R86" i="6"/>
  <c r="S86" i="6"/>
  <c r="T86" i="6"/>
  <c r="U86" i="6"/>
  <c r="V86" i="6"/>
  <c r="W86" i="6"/>
  <c r="E81" i="6"/>
  <c r="F81" i="6"/>
  <c r="G81" i="6"/>
  <c r="H81" i="6"/>
  <c r="I81" i="6"/>
  <c r="J81" i="6"/>
  <c r="K81" i="6"/>
  <c r="L81" i="6"/>
  <c r="M81" i="6"/>
  <c r="N81" i="6"/>
  <c r="O81" i="6"/>
  <c r="P81" i="6"/>
  <c r="Q81" i="6"/>
  <c r="R81" i="6"/>
  <c r="S81" i="6"/>
  <c r="T81" i="6"/>
  <c r="U81" i="6"/>
  <c r="V81" i="6"/>
  <c r="W81" i="6"/>
  <c r="E76" i="6"/>
  <c r="F76" i="6"/>
  <c r="G76" i="6"/>
  <c r="H76" i="6"/>
  <c r="J76" i="6"/>
  <c r="K76" i="6"/>
  <c r="L76" i="6"/>
  <c r="M76" i="6"/>
  <c r="N76" i="6"/>
  <c r="O76" i="6"/>
  <c r="P76" i="6"/>
  <c r="Q76" i="6"/>
  <c r="R76" i="6"/>
  <c r="S76" i="6"/>
  <c r="T76" i="6"/>
  <c r="U76" i="6"/>
  <c r="V76" i="6"/>
  <c r="W76" i="6"/>
  <c r="E71" i="6"/>
  <c r="F71" i="6"/>
  <c r="G71" i="6"/>
  <c r="H71" i="6"/>
  <c r="I71" i="6"/>
  <c r="J71" i="6"/>
  <c r="K71" i="6"/>
  <c r="L71" i="6"/>
  <c r="M71" i="6"/>
  <c r="N71" i="6"/>
  <c r="O71" i="6"/>
  <c r="P71" i="6"/>
  <c r="Q71" i="6"/>
  <c r="R71" i="6"/>
  <c r="S71" i="6"/>
  <c r="T71" i="6"/>
  <c r="U71" i="6"/>
  <c r="V71" i="6"/>
  <c r="W71" i="6"/>
  <c r="E61" i="6"/>
  <c r="F61" i="6"/>
  <c r="G61" i="6"/>
  <c r="H61" i="6"/>
  <c r="I61" i="6"/>
  <c r="J61" i="6"/>
  <c r="K61" i="6"/>
  <c r="L61" i="6"/>
  <c r="M61" i="6"/>
  <c r="N61" i="6"/>
  <c r="O61" i="6"/>
  <c r="P61" i="6"/>
  <c r="Q61" i="6"/>
  <c r="R61" i="6"/>
  <c r="S61" i="6"/>
  <c r="T61" i="6"/>
  <c r="U61" i="6"/>
  <c r="V61" i="6"/>
  <c r="W61" i="6"/>
  <c r="E66" i="6"/>
  <c r="F66" i="6"/>
  <c r="G66" i="6"/>
  <c r="H66" i="6"/>
  <c r="I66" i="6"/>
  <c r="J66" i="6"/>
  <c r="K66" i="6"/>
  <c r="L66" i="6"/>
  <c r="M66" i="6"/>
  <c r="N66" i="6"/>
  <c r="O66" i="6"/>
  <c r="P66" i="6"/>
  <c r="Q66" i="6"/>
  <c r="R66" i="6"/>
  <c r="S66" i="6"/>
  <c r="T66" i="6"/>
  <c r="U66" i="6"/>
  <c r="V66" i="6"/>
  <c r="W66" i="6"/>
  <c r="E51" i="6"/>
  <c r="F51" i="6"/>
  <c r="G51" i="6"/>
  <c r="H51" i="6"/>
  <c r="I51" i="6"/>
  <c r="J51" i="6"/>
  <c r="K51" i="6"/>
  <c r="L51" i="6"/>
  <c r="M51" i="6"/>
  <c r="N51" i="6"/>
  <c r="O51" i="6"/>
  <c r="P51" i="6"/>
  <c r="Q51" i="6"/>
  <c r="R51" i="6"/>
  <c r="S51" i="6"/>
  <c r="T51" i="6"/>
  <c r="U51" i="6"/>
  <c r="V51" i="6"/>
  <c r="W51" i="6"/>
  <c r="E46" i="6"/>
  <c r="F46" i="6"/>
  <c r="G46" i="6"/>
  <c r="H46" i="6"/>
  <c r="I46" i="6"/>
  <c r="J46" i="6"/>
  <c r="K46" i="6"/>
  <c r="L46" i="6"/>
  <c r="M46" i="6"/>
  <c r="N46" i="6"/>
  <c r="O46" i="6"/>
  <c r="P46" i="6"/>
  <c r="Q46" i="6"/>
  <c r="R46" i="6"/>
  <c r="S46" i="6"/>
  <c r="T46" i="6"/>
  <c r="U46" i="6"/>
  <c r="V46" i="6"/>
  <c r="W46" i="6"/>
  <c r="E41" i="6"/>
  <c r="F41" i="6"/>
  <c r="G41" i="6"/>
  <c r="H41" i="6"/>
  <c r="I41" i="6"/>
  <c r="J41" i="6"/>
  <c r="K41" i="6"/>
  <c r="L41" i="6"/>
  <c r="M41" i="6"/>
  <c r="N41" i="6"/>
  <c r="O41" i="6"/>
  <c r="P41" i="6"/>
  <c r="Q41" i="6"/>
  <c r="R41" i="6"/>
  <c r="S41" i="6"/>
  <c r="T41" i="6"/>
  <c r="U41" i="6"/>
  <c r="V41" i="6"/>
  <c r="W41" i="6"/>
  <c r="E36" i="6"/>
  <c r="F36" i="6"/>
  <c r="G36" i="6"/>
  <c r="H36" i="6"/>
  <c r="I36" i="6"/>
  <c r="J36" i="6"/>
  <c r="K36" i="6"/>
  <c r="L36" i="6"/>
  <c r="M36" i="6"/>
  <c r="N36" i="6"/>
  <c r="O36" i="6"/>
  <c r="P36" i="6"/>
  <c r="Q36" i="6"/>
  <c r="R36" i="6"/>
  <c r="S36" i="6"/>
  <c r="T36" i="6"/>
  <c r="U36" i="6"/>
  <c r="V36" i="6"/>
  <c r="W36" i="6"/>
  <c r="E31" i="6"/>
  <c r="F31" i="6"/>
  <c r="G31" i="6"/>
  <c r="H31" i="6"/>
  <c r="I31" i="6"/>
  <c r="J31" i="6"/>
  <c r="K31" i="6"/>
  <c r="L31" i="6"/>
  <c r="M31" i="6"/>
  <c r="N31" i="6"/>
  <c r="O31" i="6"/>
  <c r="P31" i="6"/>
  <c r="Q31" i="6"/>
  <c r="R31" i="6"/>
  <c r="S31" i="6"/>
  <c r="T31" i="6"/>
  <c r="U31" i="6"/>
  <c r="V31" i="6"/>
  <c r="W31" i="6"/>
  <c r="E26" i="6"/>
  <c r="F26" i="6"/>
  <c r="G26" i="6"/>
  <c r="H26" i="6"/>
  <c r="I26" i="6"/>
  <c r="J26" i="6"/>
  <c r="K26" i="6"/>
  <c r="L26" i="6"/>
  <c r="M26" i="6"/>
  <c r="N26" i="6"/>
  <c r="O26" i="6"/>
  <c r="P26" i="6"/>
  <c r="Q26" i="6"/>
  <c r="R26" i="6"/>
  <c r="S26" i="6"/>
  <c r="T26" i="6"/>
  <c r="U26" i="6"/>
  <c r="V26" i="6"/>
  <c r="W26" i="6"/>
  <c r="E21" i="6"/>
  <c r="F21" i="6"/>
  <c r="G21" i="6"/>
  <c r="H21" i="6"/>
  <c r="I21" i="6"/>
  <c r="J21" i="6"/>
  <c r="K21" i="6"/>
  <c r="L21" i="6"/>
  <c r="M21" i="6"/>
  <c r="N21" i="6"/>
  <c r="O21" i="6"/>
  <c r="P21" i="6"/>
  <c r="Q21" i="6"/>
  <c r="R21" i="6"/>
  <c r="S21" i="6"/>
  <c r="T21" i="6"/>
  <c r="U21" i="6"/>
  <c r="V21" i="6"/>
  <c r="W21" i="6"/>
  <c r="E16" i="6"/>
  <c r="F16" i="6"/>
  <c r="G16" i="6"/>
  <c r="H16" i="6"/>
  <c r="I16" i="6"/>
  <c r="J16" i="6"/>
  <c r="K16" i="6"/>
  <c r="L16" i="6"/>
  <c r="M16" i="6"/>
  <c r="N16" i="6"/>
  <c r="O16" i="6"/>
  <c r="P16" i="6"/>
  <c r="Q16" i="6"/>
  <c r="R16" i="6"/>
  <c r="S16" i="6"/>
  <c r="T16" i="6"/>
  <c r="U16" i="6"/>
  <c r="V16" i="6"/>
  <c r="W16" i="6"/>
  <c r="E11" i="6"/>
  <c r="F11" i="6"/>
  <c r="G11" i="6"/>
  <c r="H11" i="6"/>
  <c r="I11" i="6"/>
  <c r="J11" i="6"/>
  <c r="K11" i="6"/>
  <c r="L11" i="6"/>
  <c r="M11" i="6"/>
  <c r="N11" i="6"/>
  <c r="O11" i="6"/>
  <c r="P11" i="6"/>
  <c r="Q11" i="6"/>
  <c r="R11" i="6"/>
  <c r="S11" i="6"/>
  <c r="T11" i="6"/>
  <c r="U11" i="6"/>
  <c r="V11" i="6"/>
  <c r="W11" i="6"/>
  <c r="D91" i="6"/>
  <c r="D86" i="6"/>
  <c r="D81" i="6"/>
  <c r="D76" i="6"/>
  <c r="D71" i="6"/>
  <c r="D66" i="6"/>
  <c r="D61" i="6"/>
  <c r="D56" i="6"/>
  <c r="D51" i="6"/>
  <c r="D46" i="6"/>
  <c r="D41" i="6"/>
  <c r="D36" i="6"/>
  <c r="D31" i="6"/>
  <c r="D26" i="6"/>
  <c r="D21" i="6"/>
  <c r="D16" i="6"/>
  <c r="D70" i="6" s="1"/>
  <c r="D11" i="6"/>
  <c r="S125" i="3"/>
  <c r="S118" i="3"/>
  <c r="S111" i="3"/>
  <c r="S104" i="3"/>
  <c r="S97" i="3"/>
  <c r="S83" i="3"/>
  <c r="S76" i="3"/>
  <c r="S69" i="3"/>
  <c r="S62" i="3"/>
  <c r="S55" i="3"/>
  <c r="S48" i="3"/>
  <c r="S41" i="3"/>
  <c r="S34" i="3"/>
  <c r="S27" i="3"/>
  <c r="S20" i="3"/>
  <c r="S13" i="3"/>
  <c r="T13" i="3"/>
  <c r="S90" i="3"/>
  <c r="S52" i="3"/>
  <c r="S24" i="3"/>
  <c r="S25" i="3" s="1"/>
  <c r="S49" i="3"/>
  <c r="T20" i="3"/>
  <c r="E18" i="3"/>
  <c r="F18" i="3"/>
  <c r="G18" i="3"/>
  <c r="H18" i="3"/>
  <c r="I18" i="3"/>
  <c r="J18" i="3"/>
  <c r="K18" i="3"/>
  <c r="L18" i="3"/>
  <c r="M18" i="3"/>
  <c r="N18" i="3"/>
  <c r="O18" i="3"/>
  <c r="P18" i="3"/>
  <c r="Q18" i="3"/>
  <c r="R18" i="3"/>
  <c r="S18" i="3"/>
  <c r="D18" i="3"/>
  <c r="U20" i="3"/>
  <c r="V20" i="3"/>
  <c r="W20" i="3"/>
  <c r="U27" i="3"/>
  <c r="V27" i="3"/>
  <c r="W27" i="3"/>
  <c r="T27" i="3"/>
  <c r="U34" i="3"/>
  <c r="V34" i="3"/>
  <c r="W34" i="3"/>
  <c r="T34" i="3"/>
  <c r="U41" i="3"/>
  <c r="V41" i="3"/>
  <c r="W41" i="3"/>
  <c r="T41" i="3"/>
  <c r="U48" i="3"/>
  <c r="V48" i="3"/>
  <c r="W48" i="3"/>
  <c r="T48" i="3"/>
  <c r="U55" i="3"/>
  <c r="V55" i="3"/>
  <c r="W55" i="3"/>
  <c r="T55" i="3"/>
  <c r="U62" i="3"/>
  <c r="V62" i="3"/>
  <c r="W62" i="3"/>
  <c r="T62" i="3"/>
  <c r="U69" i="3"/>
  <c r="V69" i="3"/>
  <c r="W69" i="3"/>
  <c r="T69" i="3"/>
  <c r="U76" i="3"/>
  <c r="V76" i="3"/>
  <c r="W76" i="3"/>
  <c r="T76" i="3"/>
  <c r="U83" i="3"/>
  <c r="V83" i="3"/>
  <c r="W83" i="3"/>
  <c r="T83" i="3"/>
  <c r="U90" i="3"/>
  <c r="V90" i="3"/>
  <c r="W90" i="3"/>
  <c r="T90" i="3"/>
  <c r="U97" i="3"/>
  <c r="V97" i="3"/>
  <c r="W97" i="3"/>
  <c r="T97" i="3"/>
  <c r="U104" i="3"/>
  <c r="V104" i="3"/>
  <c r="W104" i="3"/>
  <c r="T104" i="3"/>
  <c r="U111" i="3"/>
  <c r="V111" i="3"/>
  <c r="W111" i="3"/>
  <c r="T111" i="3"/>
  <c r="U118" i="3"/>
  <c r="V118" i="3"/>
  <c r="W118" i="3"/>
  <c r="T118" i="3"/>
  <c r="U125" i="3"/>
  <c r="V125" i="3"/>
  <c r="W125" i="3"/>
  <c r="T125" i="3"/>
  <c r="U13" i="3"/>
  <c r="V13" i="3"/>
  <c r="W13" i="3"/>
  <c r="E25" i="3"/>
  <c r="F25" i="3"/>
  <c r="G25" i="3"/>
  <c r="H25" i="3"/>
  <c r="I25" i="3"/>
  <c r="J25" i="3"/>
  <c r="K25" i="3"/>
  <c r="L25" i="3"/>
  <c r="M25" i="3"/>
  <c r="N25" i="3"/>
  <c r="O25" i="3"/>
  <c r="P25" i="3"/>
  <c r="Q25" i="3"/>
  <c r="R25" i="3"/>
  <c r="D25" i="3"/>
  <c r="E32" i="3"/>
  <c r="F32" i="3"/>
  <c r="G32" i="3"/>
  <c r="H32" i="3"/>
  <c r="I32" i="3"/>
  <c r="J32" i="3"/>
  <c r="K32" i="3"/>
  <c r="L32" i="3"/>
  <c r="M32" i="3"/>
  <c r="N32" i="3"/>
  <c r="O32" i="3"/>
  <c r="P32" i="3"/>
  <c r="Q32" i="3"/>
  <c r="R32" i="3"/>
  <c r="S32" i="3"/>
  <c r="D32" i="3"/>
  <c r="E39" i="3"/>
  <c r="F39" i="3"/>
  <c r="G39" i="3"/>
  <c r="H39" i="3"/>
  <c r="I39" i="3"/>
  <c r="J39" i="3"/>
  <c r="K39" i="3"/>
  <c r="L39" i="3"/>
  <c r="M39" i="3"/>
  <c r="N39" i="3"/>
  <c r="O39" i="3"/>
  <c r="P39" i="3"/>
  <c r="Q39" i="3"/>
  <c r="R39" i="3"/>
  <c r="S39" i="3"/>
  <c r="D39" i="3"/>
  <c r="E46" i="3"/>
  <c r="F46" i="3"/>
  <c r="G46" i="3"/>
  <c r="H46" i="3"/>
  <c r="I46" i="3"/>
  <c r="J46" i="3"/>
  <c r="K46" i="3"/>
  <c r="L46" i="3"/>
  <c r="M46" i="3"/>
  <c r="N46" i="3"/>
  <c r="O46" i="3"/>
  <c r="P46" i="3"/>
  <c r="Q46" i="3"/>
  <c r="R46" i="3"/>
  <c r="S46" i="3"/>
  <c r="D46" i="3"/>
  <c r="E53" i="3"/>
  <c r="F53" i="3"/>
  <c r="G53" i="3"/>
  <c r="H53" i="3"/>
  <c r="I53" i="3"/>
  <c r="J53" i="3"/>
  <c r="K53" i="3"/>
  <c r="L53" i="3"/>
  <c r="M53" i="3"/>
  <c r="N53" i="3"/>
  <c r="O53" i="3"/>
  <c r="P53" i="3"/>
  <c r="Q53" i="3"/>
  <c r="R53" i="3"/>
  <c r="S53" i="3"/>
  <c r="D53" i="3"/>
  <c r="E60" i="3"/>
  <c r="F60" i="3"/>
  <c r="G60" i="3"/>
  <c r="H60" i="3"/>
  <c r="I60" i="3"/>
  <c r="J60" i="3"/>
  <c r="K60" i="3"/>
  <c r="L60" i="3"/>
  <c r="M60" i="3"/>
  <c r="N60" i="3"/>
  <c r="O60" i="3"/>
  <c r="P60" i="3"/>
  <c r="Q60" i="3"/>
  <c r="R60" i="3"/>
  <c r="S60" i="3"/>
  <c r="D60" i="3"/>
  <c r="E67" i="3"/>
  <c r="F67" i="3"/>
  <c r="G67" i="3"/>
  <c r="H67" i="3"/>
  <c r="I67" i="3"/>
  <c r="J67" i="3"/>
  <c r="K67" i="3"/>
  <c r="L67" i="3"/>
  <c r="M67" i="3"/>
  <c r="N67" i="3"/>
  <c r="O67" i="3"/>
  <c r="P67" i="3"/>
  <c r="Q67" i="3"/>
  <c r="R67" i="3"/>
  <c r="D67" i="3"/>
  <c r="E74" i="3"/>
  <c r="F74" i="3"/>
  <c r="G74" i="3"/>
  <c r="H74" i="3"/>
  <c r="I74" i="3"/>
  <c r="J74" i="3"/>
  <c r="K74" i="3"/>
  <c r="L74" i="3"/>
  <c r="M74" i="3"/>
  <c r="N74" i="3"/>
  <c r="O74" i="3"/>
  <c r="P74" i="3"/>
  <c r="Q74" i="3"/>
  <c r="R74" i="3"/>
  <c r="S74" i="3"/>
  <c r="D74" i="3"/>
  <c r="E81" i="3"/>
  <c r="F81" i="3"/>
  <c r="G81" i="3"/>
  <c r="H81" i="3"/>
  <c r="I81" i="3"/>
  <c r="J81" i="3"/>
  <c r="K81" i="3"/>
  <c r="L81" i="3"/>
  <c r="M81" i="3"/>
  <c r="N81" i="3"/>
  <c r="O81" i="3"/>
  <c r="P81" i="3"/>
  <c r="Q81" i="3"/>
  <c r="R81" i="3"/>
  <c r="S81" i="3"/>
  <c r="D81" i="3"/>
  <c r="E88" i="3"/>
  <c r="F88" i="3"/>
  <c r="G88" i="3"/>
  <c r="H88" i="3"/>
  <c r="I88" i="3"/>
  <c r="J88" i="3"/>
  <c r="K88" i="3"/>
  <c r="L88" i="3"/>
  <c r="M88" i="3"/>
  <c r="N88" i="3"/>
  <c r="O88" i="3"/>
  <c r="P88" i="3"/>
  <c r="Q88" i="3"/>
  <c r="R88" i="3"/>
  <c r="S88" i="3"/>
  <c r="D88" i="3"/>
  <c r="E95" i="3"/>
  <c r="F95" i="3"/>
  <c r="G95" i="3"/>
  <c r="H95" i="3"/>
  <c r="I95" i="3"/>
  <c r="J95" i="3"/>
  <c r="K95" i="3"/>
  <c r="L95" i="3"/>
  <c r="M95" i="3"/>
  <c r="N95" i="3"/>
  <c r="O95" i="3"/>
  <c r="P95" i="3"/>
  <c r="Q95" i="3"/>
  <c r="R95" i="3"/>
  <c r="S95" i="3"/>
  <c r="D95" i="3"/>
  <c r="E102" i="3"/>
  <c r="F102" i="3"/>
  <c r="G102" i="3"/>
  <c r="H102" i="3"/>
  <c r="I102" i="3"/>
  <c r="J102" i="3"/>
  <c r="K102" i="3"/>
  <c r="L102" i="3"/>
  <c r="M102" i="3"/>
  <c r="N102" i="3"/>
  <c r="O102" i="3"/>
  <c r="P102" i="3"/>
  <c r="Q102" i="3"/>
  <c r="R102" i="3"/>
  <c r="S102" i="3"/>
  <c r="D102" i="3"/>
  <c r="E109" i="3"/>
  <c r="F109" i="3"/>
  <c r="G109" i="3"/>
  <c r="H109" i="3"/>
  <c r="I109" i="3"/>
  <c r="J109" i="3"/>
  <c r="K109" i="3"/>
  <c r="L109" i="3"/>
  <c r="M109" i="3"/>
  <c r="N109" i="3"/>
  <c r="O109" i="3"/>
  <c r="P109" i="3"/>
  <c r="Q109" i="3"/>
  <c r="R109" i="3"/>
  <c r="S109" i="3"/>
  <c r="D109" i="3"/>
  <c r="E116" i="3"/>
  <c r="F116" i="3"/>
  <c r="G116" i="3"/>
  <c r="H116" i="3"/>
  <c r="I116" i="3"/>
  <c r="J116" i="3"/>
  <c r="K116" i="3"/>
  <c r="L116" i="3"/>
  <c r="M116" i="3"/>
  <c r="N116" i="3"/>
  <c r="O116" i="3"/>
  <c r="P116" i="3"/>
  <c r="Q116" i="3"/>
  <c r="R116" i="3"/>
  <c r="S116" i="3"/>
  <c r="D116" i="3"/>
  <c r="E123" i="3"/>
  <c r="F123" i="3"/>
  <c r="G123" i="3"/>
  <c r="H123" i="3"/>
  <c r="I123" i="3"/>
  <c r="J123" i="3"/>
  <c r="K123" i="3"/>
  <c r="L123" i="3"/>
  <c r="M123" i="3"/>
  <c r="N123" i="3"/>
  <c r="O123" i="3"/>
  <c r="P123" i="3"/>
  <c r="Q123" i="3"/>
  <c r="R123" i="3"/>
  <c r="S123" i="3"/>
  <c r="D123" i="3"/>
  <c r="D11" i="3"/>
  <c r="E11" i="3"/>
  <c r="F11" i="3"/>
  <c r="G11" i="3"/>
  <c r="H11" i="3"/>
  <c r="I11" i="3"/>
  <c r="J11" i="3"/>
  <c r="K11" i="3"/>
  <c r="L11" i="3"/>
  <c r="M11" i="3"/>
  <c r="N11" i="3"/>
  <c r="O11" i="3"/>
  <c r="P11" i="3"/>
  <c r="Q11" i="3"/>
  <c r="R11" i="3"/>
  <c r="S11" i="3"/>
  <c r="E112" i="3"/>
  <c r="F112" i="3"/>
  <c r="G112" i="3"/>
  <c r="H112" i="3"/>
  <c r="I112" i="3"/>
  <c r="J112" i="3"/>
  <c r="K112" i="3"/>
  <c r="L112" i="3"/>
  <c r="M112" i="3"/>
  <c r="N112" i="3"/>
  <c r="O112" i="3"/>
  <c r="P112" i="3"/>
  <c r="Q112" i="3"/>
  <c r="R112" i="3"/>
  <c r="S112" i="3"/>
  <c r="T112" i="3"/>
  <c r="U112" i="3"/>
  <c r="V112" i="3"/>
  <c r="W112" i="3"/>
  <c r="E119" i="3"/>
  <c r="F119" i="3"/>
  <c r="G119" i="3"/>
  <c r="H119" i="3"/>
  <c r="I119" i="3"/>
  <c r="J119" i="3"/>
  <c r="K119" i="3"/>
  <c r="L119" i="3"/>
  <c r="M119" i="3"/>
  <c r="N119" i="3"/>
  <c r="O119" i="3"/>
  <c r="P119" i="3"/>
  <c r="Q119" i="3"/>
  <c r="R119" i="3"/>
  <c r="S119" i="3"/>
  <c r="T119" i="3"/>
  <c r="U119" i="3"/>
  <c r="V119" i="3"/>
  <c r="W119" i="3"/>
  <c r="E126" i="3"/>
  <c r="F126" i="3"/>
  <c r="G126" i="3"/>
  <c r="H126" i="3"/>
  <c r="I126" i="3"/>
  <c r="J126" i="3"/>
  <c r="K126" i="3"/>
  <c r="L126" i="3"/>
  <c r="M126" i="3"/>
  <c r="N126" i="3"/>
  <c r="O126" i="3"/>
  <c r="P126" i="3"/>
  <c r="Q126" i="3"/>
  <c r="R126" i="3"/>
  <c r="S126" i="3"/>
  <c r="T126" i="3"/>
  <c r="U126" i="3"/>
  <c r="V126" i="3"/>
  <c r="W126" i="3"/>
  <c r="D126" i="3"/>
  <c r="D119" i="3"/>
  <c r="D112" i="3"/>
  <c r="E91" i="3"/>
  <c r="F91" i="3"/>
  <c r="G91" i="3"/>
  <c r="H91" i="3"/>
  <c r="I91" i="3"/>
  <c r="J91" i="3"/>
  <c r="K91" i="3"/>
  <c r="L91" i="3"/>
  <c r="M91" i="3"/>
  <c r="N91" i="3"/>
  <c r="O91" i="3"/>
  <c r="P91" i="3"/>
  <c r="Q91" i="3"/>
  <c r="R91" i="3"/>
  <c r="S91" i="3"/>
  <c r="T91" i="3"/>
  <c r="U91" i="3"/>
  <c r="V91" i="3"/>
  <c r="W91" i="3"/>
  <c r="E98" i="3"/>
  <c r="F98" i="3"/>
  <c r="G98" i="3"/>
  <c r="H98" i="3"/>
  <c r="I98" i="3"/>
  <c r="J98" i="3"/>
  <c r="K98" i="3"/>
  <c r="L98" i="3"/>
  <c r="M98" i="3"/>
  <c r="N98" i="3"/>
  <c r="O98" i="3"/>
  <c r="P98" i="3"/>
  <c r="Q98" i="3"/>
  <c r="R98" i="3"/>
  <c r="S98" i="3"/>
  <c r="T98" i="3"/>
  <c r="U98" i="3"/>
  <c r="V98" i="3"/>
  <c r="W98" i="3"/>
  <c r="E105" i="3"/>
  <c r="F105" i="3"/>
  <c r="G105" i="3"/>
  <c r="H105" i="3"/>
  <c r="I105" i="3"/>
  <c r="J105" i="3"/>
  <c r="K105" i="3"/>
  <c r="L105" i="3"/>
  <c r="M105" i="3"/>
  <c r="N105" i="3"/>
  <c r="O105" i="3"/>
  <c r="P105" i="3"/>
  <c r="Q105" i="3"/>
  <c r="R105" i="3"/>
  <c r="S105" i="3"/>
  <c r="T105" i="3"/>
  <c r="U105" i="3"/>
  <c r="V105" i="3"/>
  <c r="W105" i="3"/>
  <c r="D105" i="3"/>
  <c r="D98" i="3"/>
  <c r="D91" i="3"/>
  <c r="E70" i="3"/>
  <c r="F70" i="3"/>
  <c r="G70" i="3"/>
  <c r="H70" i="3"/>
  <c r="I70" i="3"/>
  <c r="J70" i="3"/>
  <c r="K70" i="3"/>
  <c r="L70" i="3"/>
  <c r="M70" i="3"/>
  <c r="N70" i="3"/>
  <c r="O70" i="3"/>
  <c r="P70" i="3"/>
  <c r="Q70" i="3"/>
  <c r="R70" i="3"/>
  <c r="T70" i="3"/>
  <c r="U70" i="3"/>
  <c r="V70" i="3"/>
  <c r="W70" i="3"/>
  <c r="E77" i="3"/>
  <c r="F77" i="3"/>
  <c r="G77" i="3"/>
  <c r="H77" i="3"/>
  <c r="I77" i="3"/>
  <c r="J77" i="3"/>
  <c r="K77" i="3"/>
  <c r="L77" i="3"/>
  <c r="M77" i="3"/>
  <c r="N77" i="3"/>
  <c r="O77" i="3"/>
  <c r="P77" i="3"/>
  <c r="Q77" i="3"/>
  <c r="R77" i="3"/>
  <c r="S77" i="3"/>
  <c r="T77" i="3"/>
  <c r="U77" i="3"/>
  <c r="V77" i="3"/>
  <c r="W77" i="3"/>
  <c r="E84" i="3"/>
  <c r="F84" i="3"/>
  <c r="G84" i="3"/>
  <c r="H84" i="3"/>
  <c r="I84" i="3"/>
  <c r="J84" i="3"/>
  <c r="K84" i="3"/>
  <c r="L84" i="3"/>
  <c r="M84" i="3"/>
  <c r="N84" i="3"/>
  <c r="O84" i="3"/>
  <c r="P84" i="3"/>
  <c r="Q84" i="3"/>
  <c r="R84" i="3"/>
  <c r="S84" i="3"/>
  <c r="T84" i="3"/>
  <c r="U84" i="3"/>
  <c r="V84" i="3"/>
  <c r="W84" i="3"/>
  <c r="D84" i="3"/>
  <c r="D77" i="3"/>
  <c r="D70" i="3"/>
  <c r="E63" i="3"/>
  <c r="F63" i="3"/>
  <c r="G63" i="3"/>
  <c r="H63" i="3"/>
  <c r="I63" i="3"/>
  <c r="J63" i="3"/>
  <c r="K63" i="3"/>
  <c r="L63" i="3"/>
  <c r="M63" i="3"/>
  <c r="N63" i="3"/>
  <c r="O63" i="3"/>
  <c r="P63" i="3"/>
  <c r="Q63" i="3"/>
  <c r="R63" i="3"/>
  <c r="S63" i="3"/>
  <c r="T63" i="3"/>
  <c r="U63" i="3"/>
  <c r="V63" i="3"/>
  <c r="W63" i="3"/>
  <c r="D63" i="3"/>
  <c r="E56" i="3"/>
  <c r="F56" i="3"/>
  <c r="G56" i="3"/>
  <c r="H56" i="3"/>
  <c r="I56" i="3"/>
  <c r="J56" i="3"/>
  <c r="K56" i="3"/>
  <c r="L56" i="3"/>
  <c r="M56" i="3"/>
  <c r="N56" i="3"/>
  <c r="O56" i="3"/>
  <c r="P56" i="3"/>
  <c r="Q56" i="3"/>
  <c r="R56" i="3"/>
  <c r="S56" i="3"/>
  <c r="T56" i="3"/>
  <c r="U56" i="3"/>
  <c r="V56" i="3"/>
  <c r="W56" i="3"/>
  <c r="D56" i="3"/>
  <c r="E49" i="3"/>
  <c r="F49" i="3"/>
  <c r="G49" i="3"/>
  <c r="H49" i="3"/>
  <c r="I49" i="3"/>
  <c r="J49" i="3"/>
  <c r="K49" i="3"/>
  <c r="L49" i="3"/>
  <c r="M49" i="3"/>
  <c r="N49" i="3"/>
  <c r="O49" i="3"/>
  <c r="P49" i="3"/>
  <c r="Q49" i="3"/>
  <c r="R49" i="3"/>
  <c r="T49" i="3"/>
  <c r="U49" i="3"/>
  <c r="V49" i="3"/>
  <c r="W49" i="3"/>
  <c r="D49" i="3"/>
  <c r="E42" i="3"/>
  <c r="F42" i="3"/>
  <c r="G42" i="3"/>
  <c r="H42" i="3"/>
  <c r="I42" i="3"/>
  <c r="J42" i="3"/>
  <c r="K42" i="3"/>
  <c r="L42" i="3"/>
  <c r="M42" i="3"/>
  <c r="N42" i="3"/>
  <c r="O42" i="3"/>
  <c r="P42" i="3"/>
  <c r="Q42" i="3"/>
  <c r="R42" i="3"/>
  <c r="S42" i="3"/>
  <c r="T42" i="3"/>
  <c r="U42" i="3"/>
  <c r="V42" i="3"/>
  <c r="W42" i="3"/>
  <c r="D42" i="3"/>
  <c r="E35" i="3"/>
  <c r="F35" i="3"/>
  <c r="G35" i="3"/>
  <c r="H35" i="3"/>
  <c r="I35" i="3"/>
  <c r="J35" i="3"/>
  <c r="K35" i="3"/>
  <c r="L35" i="3"/>
  <c r="M35" i="3"/>
  <c r="N35" i="3"/>
  <c r="O35" i="3"/>
  <c r="P35" i="3"/>
  <c r="Q35" i="3"/>
  <c r="R35" i="3"/>
  <c r="S35" i="3"/>
  <c r="T35" i="3"/>
  <c r="U35" i="3"/>
  <c r="V35" i="3"/>
  <c r="W35" i="3"/>
  <c r="D35" i="3"/>
  <c r="E28" i="3"/>
  <c r="F28" i="3"/>
  <c r="G28" i="3"/>
  <c r="H28" i="3"/>
  <c r="I28" i="3"/>
  <c r="J28" i="3"/>
  <c r="K28" i="3"/>
  <c r="L28" i="3"/>
  <c r="M28" i="3"/>
  <c r="N28" i="3"/>
  <c r="O28" i="3"/>
  <c r="P28" i="3"/>
  <c r="Q28" i="3"/>
  <c r="R28" i="3"/>
  <c r="S28" i="3"/>
  <c r="T28" i="3"/>
  <c r="U28" i="3"/>
  <c r="V28" i="3"/>
  <c r="W28" i="3"/>
  <c r="D28" i="3"/>
  <c r="E21" i="3"/>
  <c r="F21" i="3"/>
  <c r="G21" i="3"/>
  <c r="H21" i="3"/>
  <c r="I21" i="3"/>
  <c r="J21" i="3"/>
  <c r="K21" i="3"/>
  <c r="L21" i="3"/>
  <c r="M21" i="3"/>
  <c r="N21" i="3"/>
  <c r="O21" i="3"/>
  <c r="P21" i="3"/>
  <c r="Q21" i="3"/>
  <c r="R21" i="3"/>
  <c r="S21" i="3"/>
  <c r="T21" i="3"/>
  <c r="U21" i="3"/>
  <c r="V21" i="3"/>
  <c r="W21" i="3"/>
  <c r="D21" i="3"/>
  <c r="D14" i="3"/>
  <c r="F14" i="3"/>
  <c r="G14" i="3"/>
  <c r="H14" i="3"/>
  <c r="I14" i="3"/>
  <c r="J14" i="3"/>
  <c r="K14" i="3"/>
  <c r="L14" i="3"/>
  <c r="M14" i="3"/>
  <c r="N14" i="3"/>
  <c r="O14" i="3"/>
  <c r="P14" i="3"/>
  <c r="Q14" i="3"/>
  <c r="R14" i="3"/>
  <c r="S14" i="3"/>
  <c r="T14" i="3"/>
  <c r="U14" i="3"/>
  <c r="V14" i="3"/>
  <c r="W14" i="3"/>
  <c r="E14" i="3"/>
  <c r="S66" i="3"/>
  <c r="G20" i="2"/>
  <c r="E121" i="3"/>
  <c r="F121" i="3"/>
  <c r="D121" i="3"/>
  <c r="E114" i="3"/>
  <c r="F114" i="3"/>
  <c r="D114" i="3"/>
  <c r="E107" i="3"/>
  <c r="F107" i="3"/>
  <c r="D107" i="3"/>
  <c r="E100" i="3"/>
  <c r="F100" i="3"/>
  <c r="D100" i="3"/>
  <c r="E93" i="3"/>
  <c r="F93" i="3"/>
  <c r="D93" i="3"/>
  <c r="E86" i="3"/>
  <c r="F86" i="3"/>
  <c r="D86" i="3"/>
  <c r="E79" i="3"/>
  <c r="F79" i="3"/>
  <c r="D79" i="3"/>
  <c r="E72" i="3"/>
  <c r="F72" i="3"/>
  <c r="D72" i="3"/>
  <c r="E65" i="3"/>
  <c r="F65" i="3"/>
  <c r="D65" i="3"/>
  <c r="E58" i="3"/>
  <c r="F58" i="3"/>
  <c r="D58" i="3"/>
  <c r="E51" i="3"/>
  <c r="F51" i="3"/>
  <c r="D51" i="3"/>
  <c r="E44" i="3"/>
  <c r="F44" i="3"/>
  <c r="D44" i="3"/>
  <c r="E37" i="3"/>
  <c r="F37" i="3"/>
  <c r="D37" i="3"/>
  <c r="E30" i="3"/>
  <c r="F30" i="3"/>
  <c r="D30" i="3"/>
  <c r="E23" i="3"/>
  <c r="F23" i="3"/>
  <c r="D23" i="3"/>
  <c r="E16" i="3"/>
  <c r="F16" i="3"/>
  <c r="D16" i="3"/>
  <c r="E9" i="3"/>
  <c r="F9" i="3"/>
  <c r="D9" i="3"/>
  <c r="E24" i="2"/>
  <c r="G24" i="2"/>
  <c r="C24" i="2"/>
  <c r="E22" i="2"/>
  <c r="G22" i="2"/>
  <c r="C22" i="2"/>
  <c r="E20" i="2"/>
  <c r="C20" i="2"/>
  <c r="E17" i="2"/>
  <c r="G17" i="2"/>
  <c r="C17" i="2"/>
  <c r="E15" i="2"/>
  <c r="G15" i="2"/>
  <c r="C15" i="2"/>
  <c r="E13" i="2"/>
  <c r="G13" i="2"/>
  <c r="C13" i="2"/>
  <c r="D24" i="2"/>
  <c r="F24" i="2"/>
  <c r="H24" i="2"/>
  <c r="I24" i="2"/>
  <c r="J24" i="2"/>
  <c r="K24" i="2"/>
  <c r="L24" i="2"/>
  <c r="M24" i="2"/>
  <c r="N24" i="2"/>
  <c r="O24" i="2"/>
  <c r="P24" i="2"/>
  <c r="Q24" i="2"/>
  <c r="R24" i="2"/>
  <c r="S24" i="2"/>
  <c r="B24" i="2"/>
  <c r="D22" i="2"/>
  <c r="F22" i="2"/>
  <c r="H22" i="2"/>
  <c r="I22" i="2"/>
  <c r="J22" i="2"/>
  <c r="K22" i="2"/>
  <c r="L22" i="2"/>
  <c r="M22" i="2"/>
  <c r="N22" i="2"/>
  <c r="O22" i="2"/>
  <c r="P22" i="2"/>
  <c r="Q22" i="2"/>
  <c r="R22" i="2"/>
  <c r="S22" i="2"/>
  <c r="B22" i="2"/>
  <c r="D20" i="2"/>
  <c r="F20" i="2"/>
  <c r="H20" i="2"/>
  <c r="J20" i="2"/>
  <c r="K20" i="2"/>
  <c r="L20" i="2"/>
  <c r="M20" i="2"/>
  <c r="N20" i="2"/>
  <c r="O20" i="2"/>
  <c r="P20" i="2"/>
  <c r="Q20" i="2"/>
  <c r="R20" i="2"/>
  <c r="S20" i="2"/>
  <c r="B20" i="2"/>
  <c r="D17" i="2"/>
  <c r="F17" i="2"/>
  <c r="H17" i="2"/>
  <c r="I17" i="2"/>
  <c r="J17" i="2"/>
  <c r="K17" i="2"/>
  <c r="L17" i="2"/>
  <c r="M17" i="2"/>
  <c r="N17" i="2"/>
  <c r="O17" i="2"/>
  <c r="P17" i="2"/>
  <c r="Q17" i="2"/>
  <c r="R17" i="2"/>
  <c r="S17" i="2"/>
  <c r="B17" i="2"/>
  <c r="D15" i="2"/>
  <c r="F15" i="2"/>
  <c r="H15" i="2"/>
  <c r="I15" i="2"/>
  <c r="J15" i="2"/>
  <c r="K15" i="2"/>
  <c r="L15" i="2"/>
  <c r="N15" i="2"/>
  <c r="O15" i="2"/>
  <c r="Q15" i="2"/>
  <c r="R15" i="2"/>
  <c r="S15" i="2"/>
  <c r="B15" i="2"/>
  <c r="B13" i="2"/>
  <c r="D13" i="2"/>
  <c r="F13" i="2"/>
  <c r="H13" i="2"/>
  <c r="I13" i="2"/>
  <c r="J13" i="2"/>
  <c r="K13" i="2"/>
  <c r="L13" i="2"/>
  <c r="N13" i="2"/>
  <c r="O13" i="2"/>
  <c r="P13" i="2"/>
  <c r="Q13" i="2"/>
  <c r="R13" i="2"/>
  <c r="S13" i="2"/>
  <c r="B9" i="2"/>
  <c r="S88" i="6"/>
  <c r="S83" i="6"/>
  <c r="S78" i="6"/>
  <c r="S73" i="6"/>
  <c r="S68" i="6"/>
  <c r="S63" i="6"/>
  <c r="S58" i="6"/>
  <c r="S53" i="6"/>
  <c r="S48" i="6"/>
  <c r="S43" i="6"/>
  <c r="S38" i="6"/>
  <c r="S33" i="6"/>
  <c r="S28" i="6"/>
  <c r="S23" i="6"/>
  <c r="S18" i="6"/>
  <c r="S13" i="6"/>
  <c r="S8" i="6"/>
  <c r="P26" i="1"/>
  <c r="R16" i="1"/>
  <c r="M14" i="1"/>
  <c r="D8" i="6"/>
  <c r="E8" i="6"/>
  <c r="W88" i="6"/>
  <c r="V88" i="6"/>
  <c r="U88" i="6"/>
  <c r="T88" i="6"/>
  <c r="R88" i="6"/>
  <c r="Q88" i="6"/>
  <c r="P88" i="6"/>
  <c r="O88" i="6"/>
  <c r="N88" i="6"/>
  <c r="M88" i="6"/>
  <c r="L88" i="6"/>
  <c r="K88" i="6"/>
  <c r="J88" i="6"/>
  <c r="I88" i="6"/>
  <c r="H88" i="6"/>
  <c r="G88" i="6"/>
  <c r="F88" i="6"/>
  <c r="E88" i="6"/>
  <c r="D88" i="6"/>
  <c r="W83" i="6"/>
  <c r="V83" i="6"/>
  <c r="U83" i="6"/>
  <c r="T83" i="6"/>
  <c r="R83" i="6"/>
  <c r="Q83" i="6"/>
  <c r="P83" i="6"/>
  <c r="O83" i="6"/>
  <c r="N83" i="6"/>
  <c r="M83" i="6"/>
  <c r="L83" i="6"/>
  <c r="K83" i="6"/>
  <c r="J83" i="6"/>
  <c r="I83" i="6"/>
  <c r="H83" i="6"/>
  <c r="G83" i="6"/>
  <c r="F83" i="6"/>
  <c r="E83" i="6"/>
  <c r="D83" i="6"/>
  <c r="W78" i="6"/>
  <c r="V78" i="6"/>
  <c r="U78" i="6"/>
  <c r="T78" i="6"/>
  <c r="R78" i="6"/>
  <c r="Q78" i="6"/>
  <c r="P78" i="6"/>
  <c r="O78" i="6"/>
  <c r="N78" i="6"/>
  <c r="M78" i="6"/>
  <c r="L78" i="6"/>
  <c r="K78" i="6"/>
  <c r="J78" i="6"/>
  <c r="I78" i="6"/>
  <c r="H78" i="6"/>
  <c r="G78" i="6"/>
  <c r="F78" i="6"/>
  <c r="E78" i="6"/>
  <c r="D78" i="6"/>
  <c r="W73" i="6"/>
  <c r="V73" i="6"/>
  <c r="U73" i="6"/>
  <c r="T73" i="6"/>
  <c r="R73" i="6"/>
  <c r="Q73" i="6"/>
  <c r="P73" i="6"/>
  <c r="O73" i="6"/>
  <c r="N73" i="6"/>
  <c r="M73" i="6"/>
  <c r="L73" i="6"/>
  <c r="K73" i="6"/>
  <c r="J73" i="6"/>
  <c r="I73" i="6"/>
  <c r="H73" i="6"/>
  <c r="G73" i="6"/>
  <c r="F73" i="6"/>
  <c r="E73" i="6"/>
  <c r="D73" i="6"/>
  <c r="W68" i="6"/>
  <c r="V68" i="6"/>
  <c r="U68" i="6"/>
  <c r="T68" i="6"/>
  <c r="R68" i="6"/>
  <c r="Q68" i="6"/>
  <c r="P68" i="6"/>
  <c r="O68" i="6"/>
  <c r="N68" i="6"/>
  <c r="M68" i="6"/>
  <c r="L68" i="6"/>
  <c r="K68" i="6"/>
  <c r="J68" i="6"/>
  <c r="I68" i="6"/>
  <c r="H68" i="6"/>
  <c r="G68" i="6"/>
  <c r="F68" i="6"/>
  <c r="E68" i="6"/>
  <c r="D68" i="6"/>
  <c r="W63" i="6"/>
  <c r="V63" i="6"/>
  <c r="U63" i="6"/>
  <c r="T63" i="6"/>
  <c r="R63" i="6"/>
  <c r="Q63" i="6"/>
  <c r="P63" i="6"/>
  <c r="O63" i="6"/>
  <c r="N63" i="6"/>
  <c r="M63" i="6"/>
  <c r="L63" i="6"/>
  <c r="K63" i="6"/>
  <c r="J63" i="6"/>
  <c r="I63" i="6"/>
  <c r="H63" i="6"/>
  <c r="G63" i="6"/>
  <c r="F63" i="6"/>
  <c r="E63" i="6"/>
  <c r="D63" i="6"/>
  <c r="W58" i="6"/>
  <c r="V58" i="6"/>
  <c r="U58" i="6"/>
  <c r="T58" i="6"/>
  <c r="R58" i="6"/>
  <c r="Q58" i="6"/>
  <c r="P58" i="6"/>
  <c r="O58" i="6"/>
  <c r="N58" i="6"/>
  <c r="M58" i="6"/>
  <c r="L58" i="6"/>
  <c r="K58" i="6"/>
  <c r="J58" i="6"/>
  <c r="I58" i="6"/>
  <c r="H58" i="6"/>
  <c r="G58" i="6"/>
  <c r="F58" i="6"/>
  <c r="E58" i="6"/>
  <c r="D58" i="6"/>
  <c r="W53" i="6"/>
  <c r="V53" i="6"/>
  <c r="U53" i="6"/>
  <c r="T53" i="6"/>
  <c r="R53" i="6"/>
  <c r="Q53" i="6"/>
  <c r="P53" i="6"/>
  <c r="O53" i="6"/>
  <c r="N53" i="6"/>
  <c r="M53" i="6"/>
  <c r="L53" i="6"/>
  <c r="K53" i="6"/>
  <c r="J53" i="6"/>
  <c r="I53" i="6"/>
  <c r="H53" i="6"/>
  <c r="G53" i="6"/>
  <c r="F53" i="6"/>
  <c r="E53" i="6"/>
  <c r="D53" i="6"/>
  <c r="W48" i="6"/>
  <c r="V48" i="6"/>
  <c r="U48" i="6"/>
  <c r="T48" i="6"/>
  <c r="R48" i="6"/>
  <c r="Q48" i="6"/>
  <c r="P48" i="6"/>
  <c r="O48" i="6"/>
  <c r="N48" i="6"/>
  <c r="M48" i="6"/>
  <c r="L48" i="6"/>
  <c r="K48" i="6"/>
  <c r="J48" i="6"/>
  <c r="I48" i="6"/>
  <c r="H48" i="6"/>
  <c r="G48" i="6"/>
  <c r="F48" i="6"/>
  <c r="E48" i="6"/>
  <c r="D48" i="6"/>
  <c r="W43" i="6"/>
  <c r="V43" i="6"/>
  <c r="U43" i="6"/>
  <c r="T43" i="6"/>
  <c r="R43" i="6"/>
  <c r="Q43" i="6"/>
  <c r="P43" i="6"/>
  <c r="O43" i="6"/>
  <c r="N43" i="6"/>
  <c r="M43" i="6"/>
  <c r="L43" i="6"/>
  <c r="K43" i="6"/>
  <c r="J43" i="6"/>
  <c r="I43" i="6"/>
  <c r="H43" i="6"/>
  <c r="G43" i="6"/>
  <c r="F43" i="6"/>
  <c r="E43" i="6"/>
  <c r="D43" i="6"/>
  <c r="W38" i="6"/>
  <c r="V38" i="6"/>
  <c r="U38" i="6"/>
  <c r="T38" i="6"/>
  <c r="R38" i="6"/>
  <c r="Q38" i="6"/>
  <c r="P38" i="6"/>
  <c r="O38" i="6"/>
  <c r="N38" i="6"/>
  <c r="M38" i="6"/>
  <c r="L38" i="6"/>
  <c r="K38" i="6"/>
  <c r="J38" i="6"/>
  <c r="I38" i="6"/>
  <c r="H38" i="6"/>
  <c r="G38" i="6"/>
  <c r="F38" i="6"/>
  <c r="E38" i="6"/>
  <c r="D38" i="6"/>
  <c r="W33" i="6"/>
  <c r="V33" i="6"/>
  <c r="U33" i="6"/>
  <c r="T33" i="6"/>
  <c r="R33" i="6"/>
  <c r="Q33" i="6"/>
  <c r="P33" i="6"/>
  <c r="O33" i="6"/>
  <c r="N33" i="6"/>
  <c r="M33" i="6"/>
  <c r="L33" i="6"/>
  <c r="K33" i="6"/>
  <c r="J33" i="6"/>
  <c r="I33" i="6"/>
  <c r="H33" i="6"/>
  <c r="G33" i="6"/>
  <c r="F33" i="6"/>
  <c r="E33" i="6"/>
  <c r="D33" i="6"/>
  <c r="W28" i="6"/>
  <c r="V28" i="6"/>
  <c r="U28" i="6"/>
  <c r="T28" i="6"/>
  <c r="R28" i="6"/>
  <c r="Q28" i="6"/>
  <c r="P28" i="6"/>
  <c r="O28" i="6"/>
  <c r="N28" i="6"/>
  <c r="M28" i="6"/>
  <c r="L28" i="6"/>
  <c r="K28" i="6"/>
  <c r="J28" i="6"/>
  <c r="I28" i="6"/>
  <c r="H28" i="6"/>
  <c r="G28" i="6"/>
  <c r="F28" i="6"/>
  <c r="E28" i="6"/>
  <c r="D28" i="6"/>
  <c r="W23" i="6"/>
  <c r="V23" i="6"/>
  <c r="U23" i="6"/>
  <c r="T23" i="6"/>
  <c r="R23" i="6"/>
  <c r="Q23" i="6"/>
  <c r="P23" i="6"/>
  <c r="O23" i="6"/>
  <c r="N23" i="6"/>
  <c r="M23" i="6"/>
  <c r="L23" i="6"/>
  <c r="K23" i="6"/>
  <c r="J23" i="6"/>
  <c r="I23" i="6"/>
  <c r="H23" i="6"/>
  <c r="G23" i="6"/>
  <c r="F23" i="6"/>
  <c r="E23" i="6"/>
  <c r="D23" i="6"/>
  <c r="W18" i="6"/>
  <c r="V18" i="6"/>
  <c r="U18" i="6"/>
  <c r="T18" i="6"/>
  <c r="R18" i="6"/>
  <c r="Q18" i="6"/>
  <c r="P18" i="6"/>
  <c r="O18" i="6"/>
  <c r="N18" i="6"/>
  <c r="M18" i="6"/>
  <c r="L18" i="6"/>
  <c r="K18" i="6"/>
  <c r="J18" i="6"/>
  <c r="I18" i="6"/>
  <c r="H18" i="6"/>
  <c r="G18" i="6"/>
  <c r="F18" i="6"/>
  <c r="E18" i="6"/>
  <c r="D18" i="6"/>
  <c r="W13" i="6"/>
  <c r="V13" i="6"/>
  <c r="U13" i="6"/>
  <c r="T13" i="6"/>
  <c r="R13" i="6"/>
  <c r="Q13" i="6"/>
  <c r="P13" i="6"/>
  <c r="O13" i="6"/>
  <c r="N13" i="6"/>
  <c r="M13" i="6"/>
  <c r="L13" i="6"/>
  <c r="K13" i="6"/>
  <c r="J13" i="6"/>
  <c r="I13" i="6"/>
  <c r="H13" i="6"/>
  <c r="G13" i="6"/>
  <c r="F13" i="6"/>
  <c r="E13" i="6"/>
  <c r="D13" i="6"/>
  <c r="W8" i="6"/>
  <c r="V8" i="6"/>
  <c r="U8" i="6"/>
  <c r="T8" i="6"/>
  <c r="R8" i="6"/>
  <c r="Q8" i="6"/>
  <c r="P8" i="6"/>
  <c r="O8" i="6"/>
  <c r="N8" i="6"/>
  <c r="M8" i="6"/>
  <c r="L8" i="6"/>
  <c r="K8" i="6"/>
  <c r="J8" i="6"/>
  <c r="I8" i="6"/>
  <c r="H8" i="6"/>
  <c r="G8" i="6"/>
  <c r="F8" i="6"/>
  <c r="C30" i="1"/>
  <c r="D30" i="1"/>
  <c r="E30" i="1"/>
  <c r="F30" i="1"/>
  <c r="G30" i="1"/>
  <c r="H30" i="1"/>
  <c r="I30" i="1"/>
  <c r="J30" i="1"/>
  <c r="K30" i="1"/>
  <c r="L30" i="1"/>
  <c r="M30" i="1"/>
  <c r="N30" i="1"/>
  <c r="O30" i="1"/>
  <c r="P30" i="1"/>
  <c r="Q30" i="1"/>
  <c r="R30" i="1"/>
  <c r="S30" i="1"/>
  <c r="T30" i="1"/>
  <c r="U30" i="1"/>
  <c r="C28" i="1"/>
  <c r="D28" i="1"/>
  <c r="E28" i="1"/>
  <c r="F28" i="1"/>
  <c r="G28" i="1"/>
  <c r="H28" i="1"/>
  <c r="I28" i="1"/>
  <c r="J28" i="1"/>
  <c r="K28" i="1"/>
  <c r="L28" i="1"/>
  <c r="M28" i="1"/>
  <c r="N28" i="1"/>
  <c r="O28" i="1"/>
  <c r="P28" i="1"/>
  <c r="Q28" i="1"/>
  <c r="R28" i="1"/>
  <c r="S28" i="1"/>
  <c r="T28" i="1"/>
  <c r="U28" i="1"/>
  <c r="C26" i="1"/>
  <c r="D26" i="1"/>
  <c r="E26" i="1"/>
  <c r="F26" i="1"/>
  <c r="G26" i="1"/>
  <c r="H26" i="1"/>
  <c r="I26" i="1"/>
  <c r="J26" i="1"/>
  <c r="K26" i="1"/>
  <c r="L26" i="1"/>
  <c r="M26" i="1"/>
  <c r="N26" i="1"/>
  <c r="O26" i="1"/>
  <c r="Q26" i="1"/>
  <c r="R26" i="1"/>
  <c r="S26" i="1"/>
  <c r="T26" i="1"/>
  <c r="U26" i="1"/>
  <c r="C24" i="1"/>
  <c r="D24" i="1"/>
  <c r="E24" i="1"/>
  <c r="F24" i="1"/>
  <c r="G24" i="1"/>
  <c r="H24" i="1"/>
  <c r="I24" i="1"/>
  <c r="J24" i="1"/>
  <c r="K24" i="1"/>
  <c r="L24" i="1"/>
  <c r="M24" i="1"/>
  <c r="N24" i="1"/>
  <c r="O24" i="1"/>
  <c r="P24" i="1"/>
  <c r="Q24" i="1"/>
  <c r="R24" i="1"/>
  <c r="S24" i="1"/>
  <c r="T24" i="1"/>
  <c r="U24" i="1"/>
  <c r="V30" i="1"/>
  <c r="V28" i="1"/>
  <c r="V26" i="1"/>
  <c r="V24" i="1"/>
  <c r="C18" i="1"/>
  <c r="D18" i="1"/>
  <c r="E18" i="1"/>
  <c r="F18" i="1"/>
  <c r="G18" i="1"/>
  <c r="H18" i="1"/>
  <c r="I18" i="1"/>
  <c r="J18" i="1"/>
  <c r="K18" i="1"/>
  <c r="L18" i="1"/>
  <c r="M18" i="1"/>
  <c r="N18" i="1"/>
  <c r="O18" i="1"/>
  <c r="P18" i="1"/>
  <c r="Q18" i="1"/>
  <c r="R18" i="1"/>
  <c r="S18" i="1"/>
  <c r="T18" i="1"/>
  <c r="U18" i="1"/>
  <c r="C20" i="1"/>
  <c r="D20" i="1"/>
  <c r="E20" i="1"/>
  <c r="F20" i="1"/>
  <c r="G20" i="1"/>
  <c r="H20" i="1"/>
  <c r="I20" i="1"/>
  <c r="J20" i="1"/>
  <c r="K20" i="1"/>
  <c r="L20" i="1"/>
  <c r="M20" i="1"/>
  <c r="N20" i="1"/>
  <c r="O20" i="1"/>
  <c r="P20" i="1"/>
  <c r="Q20" i="1"/>
  <c r="R20" i="1"/>
  <c r="S20" i="1"/>
  <c r="T20" i="1"/>
  <c r="U20" i="1"/>
  <c r="V20" i="1"/>
  <c r="V18" i="1"/>
  <c r="C16" i="1"/>
  <c r="D16" i="1"/>
  <c r="E16" i="1"/>
  <c r="F16" i="1"/>
  <c r="G16" i="1"/>
  <c r="H16" i="1"/>
  <c r="I16" i="1"/>
  <c r="J16" i="1"/>
  <c r="K16" i="1"/>
  <c r="L16" i="1"/>
  <c r="M16" i="1"/>
  <c r="N16" i="1"/>
  <c r="O16" i="1"/>
  <c r="P16" i="1"/>
  <c r="Q16" i="1"/>
  <c r="S16" i="1"/>
  <c r="T16" i="1"/>
  <c r="U16" i="1"/>
  <c r="V16" i="1"/>
  <c r="C14" i="1"/>
  <c r="D14" i="1"/>
  <c r="E14" i="1"/>
  <c r="F14" i="1"/>
  <c r="G14" i="1"/>
  <c r="H14" i="1"/>
  <c r="I14" i="1"/>
  <c r="J14" i="1"/>
  <c r="K14" i="1"/>
  <c r="L14" i="1"/>
  <c r="N14" i="1"/>
  <c r="O14" i="1"/>
  <c r="P14" i="1"/>
  <c r="Q14" i="1"/>
  <c r="R14" i="1"/>
  <c r="S14" i="1"/>
  <c r="T14" i="1"/>
  <c r="U14" i="1"/>
  <c r="V14" i="1"/>
  <c r="S70" i="3" l="1"/>
  <c r="S67" i="3"/>
</calcChain>
</file>

<file path=xl/sharedStrings.xml><?xml version="1.0" encoding="utf-8"?>
<sst xmlns="http://schemas.openxmlformats.org/spreadsheetml/2006/main" count="804" uniqueCount="275">
  <si>
    <t>% entered for 5</t>
  </si>
  <si>
    <t>% entered for 6</t>
  </si>
  <si>
    <t>% entered for 7</t>
  </si>
  <si>
    <t>% entered for 8</t>
  </si>
  <si>
    <t>Avg number of awards at A-C for Nat 5/ 1-4 SG</t>
  </si>
  <si>
    <t>% 5 awards</t>
  </si>
  <si>
    <t>% 6 awards</t>
  </si>
  <si>
    <t>% 7 awards</t>
  </si>
  <si>
    <t>% 8 awards</t>
  </si>
  <si>
    <t>Avg entries per learner</t>
  </si>
  <si>
    <t>Avg awards per learner</t>
  </si>
  <si>
    <t>Avg A grade per learner</t>
  </si>
  <si>
    <t>https://www.sqa.org.uk/sqa/files_ccc/ASR2000_Higher.xls</t>
  </si>
  <si>
    <t>https://www.sqa.org.uk/sqa/files_ccc/ASR2019_Higher.xls</t>
  </si>
  <si>
    <t>https://www.sqa.org.uk/sqa/files_ccc/NH10.xls</t>
  </si>
  <si>
    <t>https://www.sqa.org.uk/sqa/files_ccc/ASR2016_Higher.xls</t>
  </si>
  <si>
    <t>https://www.sqa.org.uk/files_ccc/Stats05_National_Higher.xls</t>
  </si>
  <si>
    <t>https://www.sqa.org.uk/sqa/files_ccc/ASR2001_Higher.xls</t>
  </si>
  <si>
    <t>https://www.sqa.org.uk/sqa/files_ccc/ASR2018_Higher.xls</t>
  </si>
  <si>
    <t>https://www.sqa.org.uk/sqa/files_ccc/ASR2017_Higher.xls</t>
  </si>
  <si>
    <t>https://www.sqa.org.uk/sqa/files_ccc/ASR2014_Higher.xls</t>
  </si>
  <si>
    <t>https://www.sqa.org.uk/files_ccc/Higher_2003.xls</t>
  </si>
  <si>
    <t>https://www.sqa.org.uk/files_ccc/Higher_2002.xls</t>
  </si>
  <si>
    <t>https://www.sqa.org.uk/files_ccc/Stats04_Higher.xls</t>
  </si>
  <si>
    <t>https://www.sqa.org.uk/sqa/files_ccc/ASR2013_Higher.xls</t>
  </si>
  <si>
    <t>https://www.sqa.org.uk/sqa/files_ccc/ASR2012_Higher.xls</t>
  </si>
  <si>
    <t>https://www.sqa.org.uk/sqa/files_ccc/ASR2011_Higher.xls</t>
  </si>
  <si>
    <t>https://www.sqa.org.uk/files_ccc/7-Higher-06.xls</t>
  </si>
  <si>
    <t>0.6*</t>
  </si>
  <si>
    <t>*The 2005 SQA table states that it is 1.6 Grade As per pupil, but the numbers indicate that this is an error and it should be 0.6</t>
  </si>
  <si>
    <t>https://www.sqa.org.uk/sqa/files_ccc/Stats_NH07_web.xls</t>
  </si>
  <si>
    <t>https://www.sqa.org.uk/sqa/files_ccc/StatsTable_NH08_web.xls</t>
  </si>
  <si>
    <t>https://www.sqa.org.uk/sqa/files_ccc/NH09.xls</t>
  </si>
  <si>
    <t>Maths</t>
  </si>
  <si>
    <t>number</t>
  </si>
  <si>
    <t>percentage</t>
  </si>
  <si>
    <t>English</t>
  </si>
  <si>
    <t>Physics</t>
  </si>
  <si>
    <t>Chemistry</t>
  </si>
  <si>
    <t>Biology</t>
  </si>
  <si>
    <t>History</t>
  </si>
  <si>
    <t>Modern Studies</t>
  </si>
  <si>
    <t>Geography</t>
  </si>
  <si>
    <t>French</t>
  </si>
  <si>
    <t>German</t>
  </si>
  <si>
    <t>Spanish</t>
  </si>
  <si>
    <t>PE</t>
  </si>
  <si>
    <t>Music</t>
  </si>
  <si>
    <t>Drama</t>
  </si>
  <si>
    <t>Business Management</t>
  </si>
  <si>
    <t>Art &amp; design</t>
  </si>
  <si>
    <t>Physics( 2012-2014 = Physics+revised physics)</t>
  </si>
  <si>
    <t xml:space="preserve">Computing </t>
  </si>
  <si>
    <t>https://www.sqa.org.uk/sqa/files_ccc/ASR2000_SG_SCE_CSYS.xls</t>
  </si>
  <si>
    <t>https://www.sqa.org.uk/files_ccc/Stats05_Standard_Grade.xls</t>
  </si>
  <si>
    <t>% of SG / Nat 5 entries in S4</t>
  </si>
  <si>
    <t>Number of SG/ Nat 5 Entries</t>
  </si>
  <si>
    <t>https://www.sqa.org.uk/sqa/files_ccc/SG10.xls</t>
  </si>
  <si>
    <t>https://www.sqa.org.uk/sqa/files_ccc/ASR2015_National5.xls</t>
  </si>
  <si>
    <t>https://www.sqa.org.uk/sqa/files_ccc/ASR2018_National5.xls</t>
  </si>
  <si>
    <t>https://www.sqa.org.uk/sqa/files_ccc/ASR2017_National5.xls</t>
  </si>
  <si>
    <t>https://www.sqa.org.uk/sqa/files_ccc/ASR2016_National5.xls</t>
  </si>
  <si>
    <t>https://www.sqa.org.uk/sqa/files_ccc/ASR2014_National5.xls</t>
  </si>
  <si>
    <t>https://www.sqa.org.uk/sqa/files_ccc/ASR2013_StandardGrade.xls</t>
  </si>
  <si>
    <t>National 5</t>
  </si>
  <si>
    <t>Standard Grade</t>
  </si>
  <si>
    <t>https://www.sqa.org.uk/sqa/files_ccc/ASR2012_StandardGrade.xls</t>
  </si>
  <si>
    <t>https://www.sqa.org.uk/sqa/files_ccc/ASR2011_StandardGrade.xls</t>
  </si>
  <si>
    <t>https://www.sqa.org.uk/sqa/files_ccc/SG09.xls</t>
  </si>
  <si>
    <t>https://www.sqa.org.uk/sqa/files_ccc/StatsTable_SG08_web.xls</t>
  </si>
  <si>
    <t>https://www.sqa.org.uk/sqa/files_ccc/Stats_SG07_web.xls</t>
  </si>
  <si>
    <t>https://www.sqa.org.uk/files_ccc/4-StandardGrade-06.xls</t>
  </si>
  <si>
    <t>https://www.sqa.org.uk/files_ccc/Stats04_StdG.xls</t>
  </si>
  <si>
    <t>https://www.sqa.org.uk/files_ccc/Standard_Grade_2003.xls</t>
  </si>
  <si>
    <t>https://www.sqa.org.uk/files_ccc/Standard_Grade_SCE_CSYS_2002.xls</t>
  </si>
  <si>
    <t xml:space="preserve">number </t>
  </si>
  <si>
    <t>Change in SCQF level 5 entries and awards 2000 to 2019</t>
  </si>
  <si>
    <t>https://www.sqa.org.uk/sqa/files_ccc/ASR2001_SG_SCE_CSYS.xls</t>
  </si>
  <si>
    <t>Combined</t>
  </si>
  <si>
    <t>Higher candidates</t>
  </si>
  <si>
    <t>% getting 4  awards</t>
  </si>
  <si>
    <t>% getting 3 awards</t>
  </si>
  <si>
    <t>% getting 5 As</t>
  </si>
  <si>
    <t>% getting 4 As</t>
  </si>
  <si>
    <t>% getting 3 As</t>
  </si>
  <si>
    <t>% getting 5 awards</t>
  </si>
  <si>
    <t>Combined entries</t>
  </si>
  <si>
    <t xml:space="preserve">Business Management </t>
  </si>
  <si>
    <t>Chemistry ( 2012-2015 = chemistry +revised chemistry)</t>
  </si>
  <si>
    <t>Biology ( 2012-2015 = biology +revised biology)</t>
  </si>
  <si>
    <t>Highers (to 2002)</t>
  </si>
  <si>
    <t>"New" Highers 2  (2015+)</t>
  </si>
  <si>
    <t>"New" Highers (2000 to 2015)</t>
  </si>
  <si>
    <t>Although 'Highers' were the exam sat in Scotland, normally in S5, for the period 2000-2019, there were in fact three versions of Highers, two of which are both refered to as "New Highers" in SQA data archives. In 2000-2002 two versions of Highers were sat, "Highers" and the first set of "New Highers". From 2003 to 2014 the previously titled "New Highers" were the only version sat and began to be refered to in data sets simply as "Highers". Then in 2015, two sets of Highers were used again. Once again called "Highers" and "New Highers". However the "New Highers" were different to the other version of "New Highers" which was now referred to as "Highers". None of this is explained in the SQA data sets. In the table below we have included all sets of Highers to ensure we are comparing like with like.  The combined row gives the comparative totals. In addition, for the years 2012-2015, for the sciences we have included the combined number of those who sat the revised and non revised papers.</t>
  </si>
  <si>
    <t>Subject choice at Higher</t>
  </si>
  <si>
    <t>Subject choice at SG/Nat 5</t>
  </si>
  <si>
    <t>number of SG/ Nat 5 candidates</t>
  </si>
  <si>
    <t>Entered for 5 Nat 5s/ SG</t>
  </si>
  <si>
    <t>Entered for 6 Nat 5s/SG</t>
  </si>
  <si>
    <t>Entered for 7 Nat 5s/SG</t>
  </si>
  <si>
    <t>Entered for 8 Nat 5s/SG</t>
  </si>
  <si>
    <t>Gaining 5 awards A-C/ 1-4</t>
  </si>
  <si>
    <t>Gaining 6 awards A-C/ 1-4</t>
  </si>
  <si>
    <t>Gaining 7 awards A-C/ 1-4</t>
  </si>
  <si>
    <t>Gaining 8 awards A-C/ 1-4</t>
  </si>
  <si>
    <t>Only includes Standard Grades and Nat 5s - not Intermediate 2s</t>
  </si>
  <si>
    <t xml:space="preserve">Number of Int 2 candidates </t>
  </si>
  <si>
    <t>Number of Int 2 Entries</t>
  </si>
  <si>
    <t xml:space="preserve">not given </t>
  </si>
  <si>
    <t>Avg # of entries per learner</t>
  </si>
  <si>
    <t>New('00) Higher candidates</t>
  </si>
  <si>
    <t>New ('15) Higher candidates</t>
  </si>
  <si>
    <t>SG/ Nat 5</t>
  </si>
  <si>
    <t xml:space="preserve">Combined </t>
  </si>
  <si>
    <t>Candidates</t>
  </si>
  <si>
    <t>SG/ Nat 5 Candidates</t>
  </si>
  <si>
    <t>Total candidates</t>
  </si>
  <si>
    <t>Intermediate  2</t>
  </si>
  <si>
    <t>% of total</t>
  </si>
  <si>
    <t>Change in Higher entries</t>
  </si>
  <si>
    <t>Compiled using SQA data archive</t>
  </si>
  <si>
    <t>FOI</t>
  </si>
  <si>
    <t>Int 2 Candidates</t>
  </si>
  <si>
    <t>Higher</t>
  </si>
  <si>
    <t>New ('00) Higher</t>
  </si>
  <si>
    <t>New ('15) Higher</t>
  </si>
  <si>
    <t>Entries</t>
  </si>
  <si>
    <t>% candidates in S5</t>
  </si>
  <si>
    <t>% candidates in S6</t>
  </si>
  <si>
    <t>Achieving  4 awards</t>
  </si>
  <si>
    <t>Achieving 5 awards</t>
  </si>
  <si>
    <t>Achieving 3 awards</t>
  </si>
  <si>
    <t>Achieving 5 As</t>
  </si>
  <si>
    <t>Achieving 4 As</t>
  </si>
  <si>
    <t>Achieving 3 As</t>
  </si>
  <si>
    <t>Not provided</t>
  </si>
  <si>
    <t>Average entries and awards at Higher, 2000 - 2019</t>
  </si>
  <si>
    <t>This looks at the change in the average number of entries and awards for candidates sitting Highers, 2000-2019. For 2000-2002 both sets of Highers sat are included, similarly in 2015</t>
  </si>
  <si>
    <t xml:space="preserve">Biology, Cantonese, Chemistry, Economics, English, French, Gaelic, Gàidhlig, Geography, German, </t>
  </si>
  <si>
    <t>History, Italian, Latin, Mandarin, Mathematics, Modern Studies, Physics, Spanish, Urdu;</t>
  </si>
  <si>
    <t>Request</t>
  </si>
  <si>
    <t>SQA do not hold data on the number of learners in any given cohort, e.g. total number of learners in S5. The number of learners that submitted at least one Higher in S5 for each year has been used instead for the percentage figure.</t>
  </si>
  <si>
    <t>Response</t>
  </si>
  <si>
    <t>Year</t>
  </si>
  <si>
    <t>A to C</t>
  </si>
  <si>
    <t>Education Authority</t>
  </si>
  <si>
    <t>Independent</t>
  </si>
  <si>
    <t>Learners</t>
  </si>
  <si>
    <t>%</t>
  </si>
  <si>
    <t>NA*</t>
  </si>
  <si>
    <t>6+</t>
  </si>
  <si>
    <t>*Learners that did not sit any of the listed subjects</t>
  </si>
  <si>
    <t>Selected subject choice at Higher</t>
  </si>
  <si>
    <t>What is the average number of National 5 entries and average number of awards per learner in S4 since 2013 broken down by a) State Schools, b) independent sector</t>
  </si>
  <si>
    <t>Average number of entries was calculated by dividing total entries by unique S4 learners that had at least one entry at National 5.  Average number of awards was calculated by dividing the total awards by the total number of unique S4 learners.</t>
  </si>
  <si>
    <t>Avg Ents</t>
  </si>
  <si>
    <t>Avg A-C</t>
  </si>
  <si>
    <t>Higher Maths awards by sector</t>
  </si>
  <si>
    <t>Number &amp; proportion of Higher Maths awards at each grade 2002- 2021, broken down by state and independent sector</t>
  </si>
  <si>
    <t>How many candidates, and as a percentage of the total in S5, achieved an A grade at Higher Maths in a) State Schools, b)independent schools in each of the past 20 years?</t>
  </si>
  <si>
    <t>How many candidates, and as a percentage of the total in S5, achieved a B grade at Higher Maths in a) State Schools, b)independent schools in each of the past 20 years?</t>
  </si>
  <si>
    <t>How many candidates, and as a percentage of the total in S5, achieved a C grade at Higher Maths in a) State Schools, b)independent schools in each of the past 20 years?</t>
  </si>
  <si>
    <t>Request:</t>
  </si>
  <si>
    <t>Education Authority Schools</t>
  </si>
  <si>
    <t>Independent Schools</t>
  </si>
  <si>
    <t>A</t>
  </si>
  <si>
    <t>A %</t>
  </si>
  <si>
    <t>B</t>
  </si>
  <si>
    <t>B %</t>
  </si>
  <si>
    <t>C</t>
  </si>
  <si>
    <t>C %</t>
  </si>
  <si>
    <t>Response:</t>
  </si>
  <si>
    <t>2021 figures are based on August statistical data, all other years use December statistical data.</t>
  </si>
  <si>
    <t>How many candidates, and as a percentage of the total in S4, achieved passes (either Intermediate1, Intermediate 2,National 5 or Standard Grade 1-4) in Physics, Biology, and Chemistry in a)State Schools, b) independent sector in each of the past 20 years.</t>
  </si>
  <si>
    <t xml:space="preserve">Response: </t>
  </si>
  <si>
    <r>
      <t xml:space="preserve">The table shows the number of </t>
    </r>
    <r>
      <rPr>
        <b/>
        <sz val="11"/>
        <rFont val="Calibri"/>
        <family val="2"/>
        <scheme val="minor"/>
      </rPr>
      <t>S4</t>
    </r>
    <r>
      <rPr>
        <sz val="11"/>
        <rFont val="Calibri"/>
        <family val="2"/>
        <scheme val="minor"/>
      </rPr>
      <t xml:space="preserve"> learners that achieved a grade of 1-4 at Standard Grade, or a grade of A-C at National 5/Intermediate 1/Intermediate 2 in all </t>
    </r>
    <r>
      <rPr>
        <b/>
        <sz val="11"/>
        <rFont val="Calibri"/>
        <family val="2"/>
        <scheme val="minor"/>
      </rPr>
      <t>three</t>
    </r>
    <r>
      <rPr>
        <sz val="11"/>
        <rFont val="Calibri"/>
        <family val="2"/>
        <scheme val="minor"/>
      </rPr>
      <t xml:space="preserve"> subjects (Physics, Biology, and Chemistry)  in one academic year, along with the Total S4 learners (data is only available for those S4 learners that had at least on entry at SG or Int 1/Int2/N5) and the percentage rate.</t>
    </r>
  </si>
  <si>
    <t>For each year, entries at Standard Grade, Intermediate1, Intermediate 2 or National 5 by S4 learners from Education Authority and Independent schools were recorded.</t>
  </si>
  <si>
    <t>Overall unique learners per year per centre type were then calculated and are shown in the 'Total S4 Learners' in the table</t>
  </si>
  <si>
    <t>Entries for Biology, Chemistry and Physics were then extracted.</t>
  </si>
  <si>
    <t>A calculation was then performed on those subjects to count the number of 1-4 results at Standard grade or A - C grades at  Intermediate1, Intermediate 2 or National 5 across the three subjects per each individual learner. These figures were then recorded in the spreadsheet in the 'Number' column.</t>
  </si>
  <si>
    <t>The figures in the 'Number' column were then divided by the figures in the 'Total S4 Learners' column.  This figure was the recorded in the spreadsheet in the '%' column.</t>
  </si>
  <si>
    <t>Data sets are unavailable prior to 2002.</t>
  </si>
  <si>
    <t>Total S4 Learners</t>
  </si>
  <si>
    <t>Learners Attaining A-C or 1-4 in all 3 subjects</t>
  </si>
  <si>
    <t>Number</t>
  </si>
  <si>
    <t>Number sitting three sciences in S4</t>
  </si>
  <si>
    <t>How many candidates, and as a percentage of the total number of candidates in S5 in a)state schools b) independent schools, achieved 1, 2 ,3, 4, or 5 Highers passes from subjects in the above list in each of the past 10 years? (A second FOI was asked for older data. Data from 2002 was provided (data sets older than 2002 cannot be provided)</t>
  </si>
  <si>
    <t>Avg 1 - 4</t>
  </si>
  <si>
    <t>What is the average number of Standard Grade awards (1-4) per learner in S4 for each year from 2002 to 2013 broken down by a)State Schools, b) independent sector.</t>
  </si>
  <si>
    <t>What is the average number of Standard Grade S4 entries per learner for each year from 1995 to 2013 broken down by a)State Schools, b) independent sector.</t>
  </si>
  <si>
    <t xml:space="preserve">Average number of entries was calculated by dividing total entries by unique S4 learners that had at least one entry at Standard Grade.  </t>
  </si>
  <si>
    <t>Only entries that came from Education Authority Schools and Independent Schools were considered.</t>
  </si>
  <si>
    <t>Avg SG/Nat 5s by sector</t>
  </si>
  <si>
    <t>The average number of Standard Grades and National 5s sat between 2002 and 2021, broken down by state and independent sector</t>
  </si>
  <si>
    <t>S/Grade</t>
  </si>
  <si>
    <t>Nat 5</t>
  </si>
  <si>
    <t>Avg number of awards at A-C for Nat 5/ 1-2 SG</t>
  </si>
  <si>
    <t>Gaining 5 awards A-C/ 1-2</t>
  </si>
  <si>
    <t>Gaining 6 awards A-C/ 1-2</t>
  </si>
  <si>
    <t>Gaining 7 awards A-C/ 1-2</t>
  </si>
  <si>
    <t>Gaining 8 awards A-C/ 1-2</t>
  </si>
  <si>
    <t>*Culmulative total will include those gaining more than 8 awards</t>
  </si>
  <si>
    <t>Cumulative % getting 6+ awards A-C or credit level</t>
  </si>
  <si>
    <t>Cumulative number getting 6+ awards A-C or credit level*</t>
  </si>
  <si>
    <t>This table looks at the change in subject choice at over Standard Grades, Intermediate 2s and National 5s from 2000 - 2019</t>
  </si>
  <si>
    <t>Sgrade/ Nat 5entries &amp; awards</t>
  </si>
  <si>
    <t>This table looks at the change in subject choice at Higher level, 2000-2019. To ensure comparing like with like, Highers, New Highers (2000), Revised science Highers (2012-15) and New Highers 2 (2015) are all included</t>
  </si>
  <si>
    <t>Number of candidates and percentage of the total in S4,that achieved passes in Physics, Biology, and Chemistry broken down by state and independent sector, 2002-2021.</t>
  </si>
  <si>
    <t>The number of candidates, and as a percentage of the total number of candidates in S5 in a)state schools b) independent schools, achieved 1, 2 ,3, 4, or 5 Highers passes from subjects in a set list, 2002-2021</t>
  </si>
  <si>
    <t xml:space="preserve">This looks at the change in time in the average number of entries and awards for candidates sitting Standard Grades (both Credit and Credit &amp; General awards) and National 5s 2000-2019. </t>
  </si>
  <si>
    <t>The vast majority of Standard Grade candidates were in S4, where as a significant minority of Nat 5 candidates are in S5, which affects the average number of entries and awards.  However, there has also been a huge drop in the number, not just percentage of candidates achieving 6+ award when compared to Credit and General, both of which allowed for progression on to the Higher course. We have compared NAt 5 results with both credit only awards and credit &amp; general Standard Grade awards. Altgough Credit only is more comparable, a General pass often allowed pupils to move directly to Higher.</t>
  </si>
  <si>
    <t>This table looks at entries only. Intermeidate 2s are included, with the combined total to give an indication of the total number choosing each subject. The SQA does not break down entries by Credit, General or Foundation level for Standard Grades, though all pupils will have sat the General paper.</t>
  </si>
  <si>
    <t xml:space="preserve">Between 2000 and 2002, two variations of Highers were sat - Highers and 'New' Highers. The 'New' version then became the only version sat between 2003 and 2014. In 2015 there was a second 'New' version of Higher introduced and in that year again, two versions of Highers were sat. </t>
  </si>
  <si>
    <t>This information is based on the Scottish Government's publication, Summary Statistics for Attainment and Initial Leaver Destinations.</t>
  </si>
  <si>
    <t>Percentage</t>
  </si>
  <si>
    <t>2012/13</t>
  </si>
  <si>
    <t>2013/14</t>
  </si>
  <si>
    <t>2014/15</t>
  </si>
  <si>
    <t>2015/16</t>
  </si>
  <si>
    <t>2016/17</t>
  </si>
  <si>
    <t>2017/18</t>
  </si>
  <si>
    <t>2018/19</t>
  </si>
  <si>
    <t>2019/20</t>
  </si>
  <si>
    <t>SCQF Level</t>
  </si>
  <si>
    <t>2009/10</t>
  </si>
  <si>
    <t>2010/11</t>
  </si>
  <si>
    <t>2011/12</t>
  </si>
  <si>
    <t>No passes at SCQF 3 or better</t>
  </si>
  <si>
    <t>SCQF Level 3</t>
  </si>
  <si>
    <t>SCQF Level 4</t>
  </si>
  <si>
    <t>SCQF Level 5</t>
  </si>
  <si>
    <t>SCQF Level 6</t>
  </si>
  <si>
    <t>SCQF Level 7</t>
  </si>
  <si>
    <t>Number of leavers</t>
  </si>
  <si>
    <r>
      <rPr>
        <b/>
        <sz val="10"/>
        <rFont val="Calibri"/>
        <family val="2"/>
        <scheme val="minor"/>
      </rPr>
      <t>Source</t>
    </r>
    <r>
      <rPr>
        <sz val="10"/>
        <rFont val="Calibri"/>
        <family val="2"/>
        <scheme val="minor"/>
      </rPr>
      <t>: https://www.gov.scot/binaries/content/documents/govscot/publications/statistics/2021/02/summary-statistics-attainment-initial-leaver-destinations-no-3-2021-edition/documents/summary-statistics-attainment-initial-leaver-destinations-no-3-2021-edition-supplementary-tables/summary-statistics-attainment-initial-leaver-destinations-no-3-2021-edition-supplementary-tables/govscot%3Adocument/summary-statistics-attainment-initial-leaver-destinations-no-3-2021-edition-supplementary-tables.xlsx</t>
    </r>
  </si>
  <si>
    <t>Percentage of school leavers by highest SCQF Level achieved, 2009/10 to 2019/20</t>
  </si>
  <si>
    <t>% of leavers</t>
  </si>
  <si>
    <t xml:space="preserve">Scottish Government </t>
  </si>
  <si>
    <t>Highest leaving attainment</t>
  </si>
  <si>
    <t>Percentage and number of school leavers by highest SCQF Level achieved, 2009/10 to 2019/20</t>
  </si>
  <si>
    <t>Nat 5 entries by school stage</t>
  </si>
  <si>
    <t>% in S4</t>
  </si>
  <si>
    <t xml:space="preserve">% in S5 </t>
  </si>
  <si>
    <t>% in S6</t>
  </si>
  <si>
    <t>Total Nat 5 Candidates</t>
  </si>
  <si>
    <t>National 5 entries by year group and selected subject, 2014-2019</t>
  </si>
  <si>
    <t>National 5s were introduced in 2014, though there were still some candidates sitting Intermediates in 2014 and 2015. In 2014 96% of Nat 5 candidates were in S4, which dropped to 77% the following year. However, the 2014 figure reflects the fact that S5 and S6 pupils in 2014 would have previously sat Standard Grades.</t>
  </si>
  <si>
    <t>80%+</t>
  </si>
  <si>
    <t>90%+</t>
  </si>
  <si>
    <t>70%+</t>
  </si>
  <si>
    <t>60%+</t>
  </si>
  <si>
    <t>Key (percentage of candidates in S4):</t>
  </si>
  <si>
    <t>Contents</t>
  </si>
  <si>
    <t>Standard Grade (S4 only)</t>
  </si>
  <si>
    <t>Intermediate 2 (S4 only)</t>
  </si>
  <si>
    <t>Awards</t>
  </si>
  <si>
    <t>Avg All</t>
  </si>
  <si>
    <t xml:space="preserve">Avg 1-2 </t>
  </si>
  <si>
    <t>Part 1</t>
  </si>
  <si>
    <t>What is the average number of Standard Grade Credit entries per learner in S4 for each year from 2002 to 2013 broken down by a)State Schools, b) independent sector?</t>
  </si>
  <si>
    <r>
      <t xml:space="preserve">The average number of entries was calculated by dividing total entries by unique S4 learners that had at least one entry at Standard Grade - </t>
    </r>
    <r>
      <rPr>
        <b/>
        <i/>
        <sz val="11"/>
        <color theme="1"/>
        <rFont val="Calibri"/>
        <family val="2"/>
        <scheme val="minor"/>
      </rPr>
      <t>Note that learners enter for Standard Grade as a whole, only certifications are broken down by result.</t>
    </r>
  </si>
  <si>
    <t>Part 2</t>
  </si>
  <si>
    <t>What is the average number of Standard Grade awards (1-2) per learner in S4 for each year from 2002 to 2013 broken down by a)State Schools, b) independent sector?</t>
  </si>
  <si>
    <t xml:space="preserve">The average number of awards per learner in S4 at Standard Grade, grade 1 -2  (Credit) was calculated by dividing the total awards at S4 for Standard Grade, grade 1 -2  (Credit) by unique S4 learners that had at least one entry at Standard Grade.  </t>
  </si>
  <si>
    <t>Part 3</t>
  </si>
  <si>
    <t>What is the average number of Intermediate 2 entries per learner in S4 for each year from 2002 to 2013 broken down by a)State Schools, b) independent sector?</t>
  </si>
  <si>
    <t>The average number of entries was calculated by dividing total entries at S4, Intermediate 2 by unique S4 learners that had at least one entry for Intermediate 2</t>
  </si>
  <si>
    <t>Part 4</t>
  </si>
  <si>
    <t>What is the average number of Intermediate 2 awards per learner in S4 for each year from 2002 to 2013 broken down by a)State Schools, b) independent sector?</t>
  </si>
  <si>
    <t xml:space="preserve">The average number of awards per learner in S4 at Intermediate 2 , A - C was calculated by dividing the total awards at S4 for Intermediate 2, A - C  by unique S4 learners that had at least one entry at Intermediate 2.  </t>
  </si>
  <si>
    <t>Note</t>
  </si>
  <si>
    <t>Only entries that came from Education Authority Schools and Independent Schools were included.</t>
  </si>
  <si>
    <t>Only entries that had a learner stage of S4 were included.</t>
  </si>
  <si>
    <t>For the purpose of this request awards are defined as result of 1 or 2 for Standard Grade and a result of  A, B or C for Intermediate 2 as per the Statistics teams data sets.</t>
  </si>
  <si>
    <t>Follow 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</si>
</sst>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1" x14ac:knownFonts="1">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sz val="11"/>
      <name val="Times New Roman"/>
      <family val="1"/>
    </font>
    <font>
      <sz val="9"/>
      <color theme="1"/>
      <name val="Calibri"/>
      <family val="2"/>
      <scheme val="minor"/>
    </font>
    <font>
      <b/>
      <sz val="14"/>
      <color theme="1"/>
      <name val="Calibri"/>
      <family val="2"/>
      <scheme val="minor"/>
    </font>
    <font>
      <b/>
      <sz val="16"/>
      <color theme="1"/>
      <name val="Calibri"/>
      <family val="2"/>
      <scheme val="minor"/>
    </font>
    <font>
      <sz val="10"/>
      <name val="Calibri"/>
      <family val="2"/>
      <scheme val="minor"/>
    </font>
    <font>
      <b/>
      <sz val="10"/>
      <name val="Calibri"/>
      <family val="2"/>
      <scheme val="minor"/>
    </font>
    <font>
      <sz val="12"/>
      <name val="Calibri"/>
      <family val="2"/>
      <scheme val="minor"/>
    </font>
    <font>
      <b/>
      <sz val="12"/>
      <name val="Calibri"/>
      <family val="2"/>
      <scheme val="minor"/>
    </font>
    <font>
      <sz val="10"/>
      <color theme="1"/>
      <name val="Calibri"/>
      <family val="2"/>
      <scheme val="minor"/>
    </font>
    <font>
      <b/>
      <sz val="12"/>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i/>
      <sz val="11"/>
      <color theme="1"/>
      <name val="Calibri"/>
      <family val="2"/>
      <scheme val="minor"/>
    </font>
    <font>
      <sz val="11"/>
      <name val="Calibri"/>
      <family val="2"/>
      <scheme val="minor"/>
    </font>
    <font>
      <b/>
      <sz val="11"/>
      <name val="Calibri"/>
      <family val="2"/>
      <scheme val="minor"/>
    </font>
    <font>
      <sz val="11"/>
      <name val="Times New Roman"/>
    </font>
    <font>
      <sz val="8"/>
      <name val="Arial"/>
      <family val="2"/>
    </font>
    <font>
      <b/>
      <sz val="10"/>
      <name val="Arial"/>
      <family val="2"/>
    </font>
    <font>
      <sz val="10"/>
      <color rgb="FFFF0000"/>
      <name val="Arial"/>
      <family val="2"/>
    </font>
    <font>
      <b/>
      <sz val="10"/>
      <color rgb="FF000000"/>
      <name val="Arial"/>
      <family val="2"/>
    </font>
    <font>
      <sz val="10"/>
      <color rgb="FF000000"/>
      <name val="Lato"/>
      <family val="2"/>
    </font>
    <font>
      <b/>
      <i/>
      <sz val="11"/>
      <color theme="1"/>
      <name val="Calibri"/>
      <family val="2"/>
      <scheme val="minor"/>
    </font>
    <font>
      <i/>
      <sz val="11"/>
      <name val="Calibri"/>
      <family val="2"/>
      <scheme val="minor"/>
    </font>
  </fonts>
  <fills count="45">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rgb="FFFFFFFF"/>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FF66FF"/>
        <bgColor indexed="64"/>
      </patternFill>
    </fill>
    <fill>
      <patternFill patternType="solid">
        <fgColor theme="9" tint="0.5999938962981048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Dashed">
        <color indexed="64"/>
      </left>
      <right/>
      <top/>
      <bottom/>
      <diagonal/>
    </border>
  </borders>
  <cellStyleXfs count="43">
    <xf numFmtId="0" fontId="0" fillId="0" borderId="0"/>
    <xf numFmtId="0" fontId="2" fillId="0" borderId="0" applyNumberFormat="0" applyFill="0" applyBorder="0" applyAlignment="0" applyProtection="0"/>
    <xf numFmtId="0" fontId="15" fillId="0" borderId="0" applyNumberFormat="0" applyFill="0" applyBorder="0" applyAlignment="0" applyProtection="0"/>
    <xf numFmtId="0" fontId="16" fillId="0" borderId="34" applyNumberFormat="0" applyFill="0" applyAlignment="0" applyProtection="0"/>
    <xf numFmtId="0" fontId="17" fillId="0" borderId="35" applyNumberFormat="0" applyFill="0" applyAlignment="0" applyProtection="0"/>
    <xf numFmtId="0" fontId="18" fillId="0" borderId="36" applyNumberFormat="0" applyFill="0" applyAlignment="0" applyProtection="0"/>
    <xf numFmtId="0" fontId="18" fillId="0" borderId="0" applyNumberFormat="0" applyFill="0" applyBorder="0" applyAlignment="0" applyProtection="0"/>
    <xf numFmtId="0" fontId="19" fillId="7" borderId="0" applyNumberFormat="0" applyBorder="0" applyAlignment="0" applyProtection="0"/>
    <xf numFmtId="0" fontId="20" fillId="8" borderId="0" applyNumberFormat="0" applyBorder="0" applyAlignment="0" applyProtection="0"/>
    <xf numFmtId="0" fontId="21" fillId="9" borderId="0" applyNumberFormat="0" applyBorder="0" applyAlignment="0" applyProtection="0"/>
    <xf numFmtId="0" fontId="22" fillId="10" borderId="37" applyNumberFormat="0" applyAlignment="0" applyProtection="0"/>
    <xf numFmtId="0" fontId="23" fillId="11" borderId="38" applyNumberFormat="0" applyAlignment="0" applyProtection="0"/>
    <xf numFmtId="0" fontId="24" fillId="11" borderId="37" applyNumberFormat="0" applyAlignment="0" applyProtection="0"/>
    <xf numFmtId="0" fontId="25" fillId="0" borderId="39" applyNumberFormat="0" applyFill="0" applyAlignment="0" applyProtection="0"/>
    <xf numFmtId="0" fontId="26" fillId="12" borderId="40" applyNumberFormat="0" applyAlignment="0" applyProtection="0"/>
    <xf numFmtId="0" fontId="27" fillId="0" borderId="0" applyNumberFormat="0" applyFill="0" applyBorder="0" applyAlignment="0" applyProtection="0"/>
    <xf numFmtId="0" fontId="14" fillId="13" borderId="41" applyNumberFormat="0" applyFont="0" applyAlignment="0" applyProtection="0"/>
    <xf numFmtId="0" fontId="28" fillId="0" borderId="0" applyNumberFormat="0" applyFill="0" applyBorder="0" applyAlignment="0" applyProtection="0"/>
    <xf numFmtId="0" fontId="1" fillId="0" borderId="42" applyNumberFormat="0" applyFill="0" applyAlignment="0" applyProtection="0"/>
    <xf numFmtId="0" fontId="29"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29"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29"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29"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4" fillId="29" borderId="0" applyNumberFormat="0" applyBorder="0" applyAlignment="0" applyProtection="0"/>
    <xf numFmtId="0" fontId="29"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4" fillId="33" borderId="0" applyNumberFormat="0" applyBorder="0" applyAlignment="0" applyProtection="0"/>
    <xf numFmtId="0" fontId="29"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4" fillId="37" borderId="0" applyNumberFormat="0" applyBorder="0" applyAlignment="0" applyProtection="0"/>
  </cellStyleXfs>
  <cellXfs count="603">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xf numFmtId="3" fontId="0" fillId="0" borderId="1" xfId="0" applyNumberFormat="1" applyBorder="1"/>
    <xf numFmtId="9" fontId="0" fillId="0" borderId="1" xfId="0" applyNumberFormat="1" applyBorder="1"/>
    <xf numFmtId="10" fontId="0" fillId="0" borderId="1" xfId="0" applyNumberFormat="1" applyBorder="1"/>
    <xf numFmtId="164" fontId="0" fillId="0" borderId="1" xfId="0" applyNumberFormat="1" applyBorder="1"/>
    <xf numFmtId="0" fontId="0" fillId="0" borderId="0" xfId="0" applyFill="1" applyBorder="1" applyAlignment="1"/>
    <xf numFmtId="0" fontId="3" fillId="0" borderId="0" xfId="0" applyFont="1"/>
    <xf numFmtId="3" fontId="0" fillId="0" borderId="0" xfId="0" applyNumberFormat="1"/>
    <xf numFmtId="3" fontId="3" fillId="0" borderId="1" xfId="0" applyNumberFormat="1" applyFont="1" applyBorder="1"/>
    <xf numFmtId="0" fontId="4" fillId="0" borderId="0" xfId="0" applyFont="1"/>
    <xf numFmtId="3" fontId="4" fillId="0" borderId="0" xfId="0" applyNumberFormat="1" applyFont="1"/>
    <xf numFmtId="3" fontId="4" fillId="0" borderId="0" xfId="0" applyNumberFormat="1" applyFont="1" applyAlignment="1">
      <alignment horizontal="right"/>
    </xf>
    <xf numFmtId="0" fontId="0" fillId="0" borderId="0" xfId="0" applyAlignment="1"/>
    <xf numFmtId="164" fontId="0" fillId="3" borderId="1" xfId="0" applyNumberFormat="1" applyFill="1" applyBorder="1"/>
    <xf numFmtId="3" fontId="0" fillId="3" borderId="1" xfId="0" applyNumberFormat="1" applyFill="1" applyBorder="1"/>
    <xf numFmtId="3" fontId="4" fillId="0" borderId="1" xfId="0" applyNumberFormat="1" applyFont="1" applyBorder="1" applyAlignment="1">
      <alignment horizontal="right"/>
    </xf>
    <xf numFmtId="3" fontId="3" fillId="2" borderId="1" xfId="0" applyNumberFormat="1" applyFont="1" applyFill="1" applyBorder="1" applyAlignment="1">
      <alignment horizontal="right"/>
    </xf>
    <xf numFmtId="3" fontId="3" fillId="0" borderId="1" xfId="0" applyNumberFormat="1" applyFont="1" applyBorder="1" applyAlignment="1">
      <alignment horizontal="right" wrapText="1"/>
    </xf>
    <xf numFmtId="0" fontId="2" fillId="0" borderId="0" xfId="1"/>
    <xf numFmtId="0" fontId="5" fillId="0" borderId="1" xfId="0" applyFont="1" applyBorder="1" applyAlignment="1">
      <alignment wrapText="1"/>
    </xf>
    <xf numFmtId="0" fontId="7" fillId="0" borderId="0" xfId="0" applyFont="1"/>
    <xf numFmtId="0" fontId="7" fillId="0" borderId="0" xfId="0" applyFont="1" applyAlignment="1"/>
    <xf numFmtId="0" fontId="0" fillId="0" borderId="9" xfId="0" applyBorder="1" applyAlignment="1">
      <alignment wrapText="1"/>
    </xf>
    <xf numFmtId="0" fontId="0" fillId="0" borderId="9" xfId="0" applyFill="1" applyBorder="1" applyAlignment="1">
      <alignment wrapText="1"/>
    </xf>
    <xf numFmtId="0" fontId="0" fillId="0" borderId="0" xfId="0" applyFill="1" applyBorder="1" applyAlignment="1">
      <alignment wrapText="1"/>
    </xf>
    <xf numFmtId="0" fontId="1" fillId="0" borderId="4" xfId="0" applyFont="1" applyBorder="1" applyAlignment="1">
      <alignment wrapText="1"/>
    </xf>
    <xf numFmtId="0" fontId="0" fillId="0" borderId="1" xfId="0" applyBorder="1" applyAlignment="1">
      <alignment horizontal="center" wrapText="1"/>
    </xf>
    <xf numFmtId="0" fontId="0" fillId="0" borderId="4" xfId="0" applyBorder="1"/>
    <xf numFmtId="0" fontId="0" fillId="0" borderId="4" xfId="0" applyFill="1" applyBorder="1" applyAlignment="1">
      <alignment wrapText="1"/>
    </xf>
    <xf numFmtId="0" fontId="6" fillId="0" borderId="0" xfId="0" applyFont="1" applyAlignment="1">
      <alignment horizontal="center" wrapText="1"/>
    </xf>
    <xf numFmtId="3" fontId="4" fillId="0" borderId="0" xfId="0" applyNumberFormat="1" applyFont="1" applyBorder="1"/>
    <xf numFmtId="0" fontId="4" fillId="0" borderId="0" xfId="0" applyFont="1" applyBorder="1"/>
    <xf numFmtId="3" fontId="3" fillId="0" borderId="12" xfId="0" applyNumberFormat="1" applyFont="1" applyBorder="1"/>
    <xf numFmtId="3" fontId="3" fillId="0" borderId="0" xfId="0" applyNumberFormat="1" applyFont="1" applyBorder="1" applyAlignment="1">
      <alignment horizontal="right" wrapText="1"/>
    </xf>
    <xf numFmtId="0" fontId="8" fillId="0" borderId="1" xfId="0" applyFont="1" applyBorder="1" applyAlignment="1">
      <alignment wrapText="1"/>
    </xf>
    <xf numFmtId="0" fontId="8" fillId="0" borderId="1" xfId="0" applyFont="1" applyBorder="1"/>
    <xf numFmtId="3" fontId="8" fillId="0" borderId="1" xfId="0" applyNumberFormat="1" applyFont="1" applyBorder="1" applyAlignment="1">
      <alignment wrapText="1"/>
    </xf>
    <xf numFmtId="3" fontId="8" fillId="0" borderId="1" xfId="0" applyNumberFormat="1" applyFont="1" applyBorder="1"/>
    <xf numFmtId="3" fontId="8" fillId="0" borderId="1" xfId="0" applyNumberFormat="1" applyFont="1" applyBorder="1" applyAlignment="1">
      <alignment horizontal="right"/>
    </xf>
    <xf numFmtId="10" fontId="8" fillId="0" borderId="1" xfId="0" applyNumberFormat="1" applyFont="1" applyBorder="1"/>
    <xf numFmtId="0" fontId="10" fillId="0" borderId="1" xfId="0" applyFont="1" applyBorder="1" applyAlignment="1">
      <alignment wrapText="1"/>
    </xf>
    <xf numFmtId="0" fontId="11" fillId="0" borderId="1" xfId="0" applyFont="1" applyBorder="1" applyAlignment="1">
      <alignment wrapText="1"/>
    </xf>
    <xf numFmtId="0" fontId="10" fillId="0" borderId="1" xfId="0" applyFont="1" applyBorder="1"/>
    <xf numFmtId="3" fontId="10" fillId="0" borderId="1" xfId="0" applyNumberFormat="1" applyFont="1" applyBorder="1" applyAlignment="1">
      <alignment wrapText="1"/>
    </xf>
    <xf numFmtId="0" fontId="10" fillId="0" borderId="0" xfId="0" applyFont="1" applyAlignment="1">
      <alignment horizontal="right"/>
    </xf>
    <xf numFmtId="3" fontId="10" fillId="5" borderId="1" xfId="0" applyNumberFormat="1" applyFont="1" applyFill="1" applyBorder="1"/>
    <xf numFmtId="3" fontId="11" fillId="5" borderId="1" xfId="0" applyNumberFormat="1" applyFont="1" applyFill="1" applyBorder="1" applyAlignment="1">
      <alignment wrapText="1"/>
    </xf>
    <xf numFmtId="3" fontId="10" fillId="0" borderId="1" xfId="0" applyNumberFormat="1" applyFont="1" applyBorder="1"/>
    <xf numFmtId="3" fontId="10" fillId="0" borderId="1" xfId="0" applyNumberFormat="1" applyFont="1" applyBorder="1" applyAlignment="1">
      <alignment horizontal="right"/>
    </xf>
    <xf numFmtId="0" fontId="10" fillId="0" borderId="0" xfId="0" applyFont="1"/>
    <xf numFmtId="0" fontId="10" fillId="0" borderId="2" xfId="0" applyFont="1" applyBorder="1"/>
    <xf numFmtId="3" fontId="10" fillId="5" borderId="2" xfId="0" applyNumberFormat="1" applyFont="1" applyFill="1" applyBorder="1"/>
    <xf numFmtId="3" fontId="10" fillId="0" borderId="19" xfId="0" applyNumberFormat="1" applyFont="1" applyBorder="1" applyAlignment="1">
      <alignment horizontal="right"/>
    </xf>
    <xf numFmtId="0" fontId="10" fillId="3" borderId="11" xfId="0" applyFont="1" applyFill="1" applyBorder="1" applyAlignment="1">
      <alignment wrapText="1"/>
    </xf>
    <xf numFmtId="3" fontId="10" fillId="0" borderId="11" xfId="0" applyNumberFormat="1" applyFont="1" applyBorder="1"/>
    <xf numFmtId="3" fontId="10" fillId="0" borderId="11" xfId="0" applyNumberFormat="1" applyFont="1" applyBorder="1" applyAlignment="1">
      <alignment horizontal="right"/>
    </xf>
    <xf numFmtId="0" fontId="10" fillId="0" borderId="11" xfId="0" applyFont="1" applyBorder="1" applyAlignment="1">
      <alignment horizontal="right"/>
    </xf>
    <xf numFmtId="3" fontId="10" fillId="5" borderId="11" xfId="0" applyNumberFormat="1" applyFont="1" applyFill="1" applyBorder="1" applyAlignment="1">
      <alignment horizontal="right" wrapText="1"/>
    </xf>
    <xf numFmtId="3" fontId="10" fillId="5" borderId="11" xfId="0" applyNumberFormat="1" applyFont="1" applyFill="1" applyBorder="1"/>
    <xf numFmtId="3" fontId="10" fillId="6" borderId="11" xfId="0" applyNumberFormat="1" applyFont="1" applyFill="1" applyBorder="1" applyAlignment="1">
      <alignment horizontal="right"/>
    </xf>
    <xf numFmtId="3" fontId="10" fillId="6" borderId="11" xfId="0" applyNumberFormat="1" applyFont="1" applyFill="1" applyBorder="1"/>
    <xf numFmtId="0" fontId="10" fillId="5" borderId="11" xfId="0" applyFont="1" applyFill="1" applyBorder="1"/>
    <xf numFmtId="3" fontId="10" fillId="5" borderId="13" xfId="0" applyNumberFormat="1" applyFont="1" applyFill="1" applyBorder="1"/>
    <xf numFmtId="0" fontId="10" fillId="3" borderId="1" xfId="0" applyFont="1" applyFill="1" applyBorder="1" applyAlignment="1">
      <alignment wrapText="1"/>
    </xf>
    <xf numFmtId="10" fontId="10" fillId="3" borderId="1" xfId="0" applyNumberFormat="1" applyFont="1" applyFill="1" applyBorder="1"/>
    <xf numFmtId="10" fontId="10" fillId="5" borderId="1" xfId="0" applyNumberFormat="1" applyFont="1" applyFill="1" applyBorder="1"/>
    <xf numFmtId="10" fontId="10" fillId="5" borderId="15" xfId="0" applyNumberFormat="1" applyFont="1" applyFill="1" applyBorder="1"/>
    <xf numFmtId="3" fontId="10" fillId="0" borderId="0" xfId="0" applyNumberFormat="1" applyFont="1" applyBorder="1"/>
    <xf numFmtId="3" fontId="10" fillId="0" borderId="0" xfId="0" applyNumberFormat="1" applyFont="1" applyBorder="1" applyAlignment="1">
      <alignment vertical="justify"/>
    </xf>
    <xf numFmtId="3" fontId="10" fillId="3" borderId="0" xfId="0" applyNumberFormat="1" applyFont="1" applyFill="1" applyBorder="1" applyAlignment="1">
      <alignment horizontal="right" wrapText="1"/>
    </xf>
    <xf numFmtId="3" fontId="10" fillId="3" borderId="0" xfId="0" applyNumberFormat="1" applyFont="1" applyFill="1" applyBorder="1"/>
    <xf numFmtId="3" fontId="10" fillId="4" borderId="0" xfId="0" applyNumberFormat="1" applyFont="1" applyFill="1" applyBorder="1" applyAlignment="1">
      <alignment horizontal="right"/>
    </xf>
    <xf numFmtId="3" fontId="10" fillId="4" borderId="0" xfId="0" applyNumberFormat="1" applyFont="1" applyFill="1" applyBorder="1"/>
    <xf numFmtId="3" fontId="10" fillId="0" borderId="0" xfId="0" applyNumberFormat="1" applyFont="1" applyAlignment="1">
      <alignment horizontal="right" wrapText="1"/>
    </xf>
    <xf numFmtId="3" fontId="10" fillId="5" borderId="0" xfId="0" applyNumberFormat="1" applyFont="1" applyFill="1" applyBorder="1"/>
    <xf numFmtId="3" fontId="10" fillId="5" borderId="15" xfId="0" applyNumberFormat="1" applyFont="1" applyFill="1" applyBorder="1"/>
    <xf numFmtId="0" fontId="10" fillId="5" borderId="1" xfId="0" applyFont="1" applyFill="1" applyBorder="1"/>
    <xf numFmtId="3" fontId="10" fillId="5" borderId="1" xfId="0" applyNumberFormat="1" applyFont="1" applyFill="1" applyBorder="1" applyAlignment="1">
      <alignment vertical="justify"/>
    </xf>
    <xf numFmtId="3" fontId="10" fillId="5" borderId="1" xfId="0" applyNumberFormat="1" applyFont="1" applyFill="1" applyBorder="1" applyAlignment="1">
      <alignment horizontal="right" wrapText="1"/>
    </xf>
    <xf numFmtId="3" fontId="10" fillId="6" borderId="1" xfId="0" applyNumberFormat="1" applyFont="1" applyFill="1" applyBorder="1" applyAlignment="1">
      <alignment horizontal="right"/>
    </xf>
    <xf numFmtId="3" fontId="10" fillId="6" borderId="1" xfId="0" applyNumberFormat="1" applyFont="1" applyFill="1" applyBorder="1"/>
    <xf numFmtId="3" fontId="10" fillId="0" borderId="0" xfId="0" applyNumberFormat="1" applyFont="1"/>
    <xf numFmtId="3" fontId="10" fillId="3" borderId="15" xfId="0" applyNumberFormat="1" applyFont="1" applyFill="1" applyBorder="1"/>
    <xf numFmtId="10" fontId="10" fillId="3" borderId="15" xfId="0" applyNumberFormat="1" applyFont="1" applyFill="1" applyBorder="1"/>
    <xf numFmtId="0" fontId="10" fillId="3" borderId="17" xfId="0" applyFont="1" applyFill="1" applyBorder="1" applyAlignment="1">
      <alignment horizontal="center" wrapText="1"/>
    </xf>
    <xf numFmtId="0" fontId="10" fillId="3" borderId="17" xfId="0" applyFont="1" applyFill="1" applyBorder="1" applyAlignment="1">
      <alignment wrapText="1"/>
    </xf>
    <xf numFmtId="3" fontId="11" fillId="3" borderId="17" xfId="0" applyNumberFormat="1" applyFont="1" applyFill="1" applyBorder="1"/>
    <xf numFmtId="3" fontId="11" fillId="3" borderId="18" xfId="0" applyNumberFormat="1" applyFont="1" applyFill="1" applyBorder="1"/>
    <xf numFmtId="0" fontId="10" fillId="0" borderId="12" xfId="0" applyFont="1" applyBorder="1"/>
    <xf numFmtId="3" fontId="10" fillId="3" borderId="11" xfId="0" applyNumberFormat="1" applyFont="1" applyFill="1" applyBorder="1"/>
    <xf numFmtId="0" fontId="10" fillId="0" borderId="1" xfId="0" applyFont="1" applyFill="1" applyBorder="1" applyAlignment="1">
      <alignment wrapText="1"/>
    </xf>
    <xf numFmtId="3" fontId="10" fillId="0" borderId="12" xfId="0" applyNumberFormat="1" applyFont="1" applyBorder="1"/>
    <xf numFmtId="0" fontId="10" fillId="3" borderId="0" xfId="0" applyFont="1" applyFill="1" applyBorder="1" applyAlignment="1">
      <alignment horizontal="right" wrapText="1"/>
    </xf>
    <xf numFmtId="0" fontId="10" fillId="3" borderId="1" xfId="0" applyFont="1" applyFill="1" applyBorder="1"/>
    <xf numFmtId="3" fontId="10" fillId="3" borderId="0" xfId="0" applyNumberFormat="1" applyFont="1" applyFill="1" applyBorder="1" applyAlignment="1">
      <alignment horizontal="right"/>
    </xf>
    <xf numFmtId="3" fontId="10" fillId="3" borderId="1" xfId="0" applyNumberFormat="1" applyFont="1" applyFill="1" applyBorder="1" applyAlignment="1">
      <alignment horizontal="right" wrapText="1"/>
    </xf>
    <xf numFmtId="3" fontId="10" fillId="3" borderId="1" xfId="0" applyNumberFormat="1" applyFont="1" applyFill="1" applyBorder="1"/>
    <xf numFmtId="3" fontId="10" fillId="4" borderId="1" xfId="0" applyNumberFormat="1" applyFont="1" applyFill="1" applyBorder="1" applyAlignment="1">
      <alignment horizontal="right"/>
    </xf>
    <xf numFmtId="3" fontId="10" fillId="4" borderId="1" xfId="0" applyNumberFormat="1" applyFont="1" applyFill="1" applyBorder="1"/>
    <xf numFmtId="0" fontId="10" fillId="0" borderId="11" xfId="0" applyFont="1" applyFill="1" applyBorder="1" applyAlignment="1">
      <alignment wrapText="1"/>
    </xf>
    <xf numFmtId="3" fontId="10" fillId="0" borderId="11" xfId="0" applyNumberFormat="1" applyFont="1" applyBorder="1" applyAlignment="1">
      <alignment vertical="justify"/>
    </xf>
    <xf numFmtId="10" fontId="10" fillId="0" borderId="1" xfId="0" applyNumberFormat="1" applyFont="1" applyBorder="1"/>
    <xf numFmtId="3" fontId="10" fillId="0" borderId="0" xfId="0" applyNumberFormat="1" applyFont="1" applyBorder="1" applyAlignment="1">
      <alignment horizontal="right" wrapText="1"/>
    </xf>
    <xf numFmtId="3" fontId="10" fillId="2" borderId="0" xfId="0" applyNumberFormat="1" applyFont="1" applyFill="1" applyBorder="1" applyAlignment="1">
      <alignment horizontal="right"/>
    </xf>
    <xf numFmtId="3" fontId="10" fillId="2" borderId="0" xfId="0" applyNumberFormat="1" applyFont="1" applyFill="1" applyBorder="1"/>
    <xf numFmtId="3" fontId="10" fillId="0" borderId="15" xfId="0" applyNumberFormat="1" applyFont="1" applyBorder="1"/>
    <xf numFmtId="0" fontId="10" fillId="0" borderId="0" xfId="0" applyFont="1" applyAlignment="1">
      <alignment horizontal="right" wrapText="1"/>
    </xf>
    <xf numFmtId="0" fontId="10" fillId="0" borderId="12" xfId="0" applyFont="1" applyBorder="1" applyAlignment="1">
      <alignment horizontal="right"/>
    </xf>
    <xf numFmtId="0" fontId="10" fillId="0" borderId="11" xfId="0" applyFont="1" applyBorder="1"/>
    <xf numFmtId="0" fontId="10" fillId="0" borderId="0" xfId="0" applyFont="1" applyBorder="1"/>
    <xf numFmtId="0" fontId="10" fillId="2" borderId="0" xfId="0" applyFont="1" applyFill="1" applyBorder="1" applyAlignment="1">
      <alignment horizontal="right"/>
    </xf>
    <xf numFmtId="0" fontId="10" fillId="0" borderId="17" xfId="0" applyFont="1" applyFill="1" applyBorder="1" applyAlignment="1">
      <alignment wrapText="1"/>
    </xf>
    <xf numFmtId="3" fontId="0" fillId="5" borderId="1" xfId="0" applyNumberFormat="1" applyFill="1" applyBorder="1"/>
    <xf numFmtId="0" fontId="0" fillId="0" borderId="6" xfId="0" applyBorder="1"/>
    <xf numFmtId="3" fontId="0" fillId="3" borderId="0" xfId="0" applyNumberFormat="1" applyFill="1" applyBorder="1"/>
    <xf numFmtId="3" fontId="0" fillId="0" borderId="0" xfId="0" applyNumberFormat="1" applyBorder="1"/>
    <xf numFmtId="3" fontId="3" fillId="2" borderId="0" xfId="0" applyNumberFormat="1" applyFont="1" applyFill="1" applyBorder="1" applyAlignment="1">
      <alignment horizontal="right"/>
    </xf>
    <xf numFmtId="3" fontId="10" fillId="5" borderId="3" xfId="0" applyNumberFormat="1" applyFont="1" applyFill="1" applyBorder="1" applyAlignment="1">
      <alignment horizontal="right" wrapText="1"/>
    </xf>
    <xf numFmtId="0" fontId="10" fillId="5" borderId="3" xfId="0" applyFont="1" applyFill="1" applyBorder="1"/>
    <xf numFmtId="3" fontId="10" fillId="5" borderId="3" xfId="0" applyNumberFormat="1" applyFont="1" applyFill="1" applyBorder="1"/>
    <xf numFmtId="3" fontId="10" fillId="5" borderId="20" xfId="0" applyNumberFormat="1" applyFont="1" applyFill="1" applyBorder="1"/>
    <xf numFmtId="3" fontId="11" fillId="3" borderId="1" xfId="0" applyNumberFormat="1" applyFont="1" applyFill="1" applyBorder="1"/>
    <xf numFmtId="10" fontId="10" fillId="3" borderId="8" xfId="0" applyNumberFormat="1" applyFont="1" applyFill="1" applyBorder="1"/>
    <xf numFmtId="3" fontId="10" fillId="5" borderId="8" xfId="0" applyNumberFormat="1" applyFont="1" applyFill="1" applyBorder="1" applyAlignment="1">
      <alignment horizontal="right" wrapText="1"/>
    </xf>
    <xf numFmtId="0" fontId="10" fillId="0" borderId="1" xfId="0" applyFont="1" applyBorder="1" applyAlignment="1">
      <alignment horizontal="right" wrapText="1"/>
    </xf>
    <xf numFmtId="10" fontId="0" fillId="0" borderId="0" xfId="0" applyNumberFormat="1" applyBorder="1"/>
    <xf numFmtId="3" fontId="4" fillId="0" borderId="12" xfId="0" applyNumberFormat="1" applyFont="1" applyBorder="1"/>
    <xf numFmtId="3" fontId="3" fillId="2" borderId="12" xfId="0" applyNumberFormat="1" applyFont="1" applyFill="1" applyBorder="1" applyAlignment="1">
      <alignment horizontal="right"/>
    </xf>
    <xf numFmtId="3" fontId="3" fillId="0" borderId="12" xfId="0" applyNumberFormat="1" applyFont="1" applyBorder="1" applyAlignment="1">
      <alignment horizontal="right" wrapText="1"/>
    </xf>
    <xf numFmtId="3" fontId="3" fillId="0" borderId="23" xfId="0" applyNumberFormat="1" applyFont="1" applyBorder="1"/>
    <xf numFmtId="10" fontId="0" fillId="0" borderId="15" xfId="0" applyNumberFormat="1" applyBorder="1"/>
    <xf numFmtId="0" fontId="0" fillId="0" borderId="27" xfId="0" applyFill="1" applyBorder="1" applyAlignment="1">
      <alignment horizontal="center" wrapText="1"/>
    </xf>
    <xf numFmtId="3" fontId="0" fillId="0" borderId="15" xfId="0" applyNumberFormat="1" applyBorder="1"/>
    <xf numFmtId="3" fontId="0" fillId="0" borderId="17" xfId="0" applyNumberFormat="1" applyBorder="1"/>
    <xf numFmtId="3" fontId="0" fillId="0" borderId="18" xfId="0" applyNumberFormat="1" applyBorder="1"/>
    <xf numFmtId="0" fontId="13" fillId="0" borderId="1" xfId="0" applyFont="1" applyBorder="1" applyAlignment="1">
      <alignment wrapText="1"/>
    </xf>
    <xf numFmtId="3" fontId="0" fillId="5" borderId="15" xfId="0" applyNumberFormat="1" applyFill="1" applyBorder="1"/>
    <xf numFmtId="10" fontId="0" fillId="5" borderId="1" xfId="0" applyNumberFormat="1" applyFill="1" applyBorder="1"/>
    <xf numFmtId="10" fontId="0" fillId="5" borderId="15" xfId="0" applyNumberFormat="1" applyFill="1" applyBorder="1"/>
    <xf numFmtId="3" fontId="0" fillId="5" borderId="0" xfId="0" applyNumberFormat="1" applyFill="1" applyBorder="1"/>
    <xf numFmtId="0" fontId="0" fillId="0" borderId="8" xfId="0" applyBorder="1" applyAlignment="1">
      <alignment wrapText="1"/>
    </xf>
    <xf numFmtId="0" fontId="0" fillId="0" borderId="31" xfId="0" applyFill="1" applyBorder="1" applyAlignment="1">
      <alignment wrapText="1"/>
    </xf>
    <xf numFmtId="0" fontId="0" fillId="0" borderId="8" xfId="0" applyFill="1" applyBorder="1" applyAlignment="1">
      <alignment wrapText="1"/>
    </xf>
    <xf numFmtId="0" fontId="0" fillId="0" borderId="32" xfId="0" applyFill="1" applyBorder="1" applyAlignment="1">
      <alignment wrapText="1"/>
    </xf>
    <xf numFmtId="0" fontId="0" fillId="0" borderId="33" xfId="0" applyFill="1" applyBorder="1" applyAlignment="1">
      <alignment wrapText="1"/>
    </xf>
    <xf numFmtId="0" fontId="0" fillId="0" borderId="19" xfId="0" applyFill="1" applyBorder="1" applyAlignment="1">
      <alignment wrapText="1"/>
    </xf>
    <xf numFmtId="0" fontId="13" fillId="0" borderId="14" xfId="0" applyFont="1" applyBorder="1" applyAlignment="1">
      <alignment wrapText="1"/>
    </xf>
    <xf numFmtId="0" fontId="13" fillId="0" borderId="15" xfId="0" applyFont="1" applyBorder="1" applyAlignment="1">
      <alignment wrapText="1"/>
    </xf>
    <xf numFmtId="3" fontId="0" fillId="3" borderId="14" xfId="0" applyNumberFormat="1" applyFill="1" applyBorder="1"/>
    <xf numFmtId="3" fontId="4" fillId="0" borderId="28" xfId="0" applyNumberFormat="1" applyFont="1" applyBorder="1"/>
    <xf numFmtId="3" fontId="3" fillId="2" borderId="23" xfId="0" applyNumberFormat="1" applyFont="1" applyFill="1" applyBorder="1" applyAlignment="1">
      <alignment horizontal="right"/>
    </xf>
    <xf numFmtId="10" fontId="0" fillId="0" borderId="14" xfId="0" applyNumberFormat="1" applyBorder="1"/>
    <xf numFmtId="3" fontId="3" fillId="0" borderId="29" xfId="0" applyNumberFormat="1" applyFont="1" applyBorder="1"/>
    <xf numFmtId="3" fontId="4" fillId="0" borderId="0" xfId="0" applyNumberFormat="1" applyFont="1" applyBorder="1" applyAlignment="1">
      <alignment horizontal="right"/>
    </xf>
    <xf numFmtId="3" fontId="3" fillId="2" borderId="0" xfId="0" applyNumberFormat="1" applyFont="1" applyFill="1" applyBorder="1"/>
    <xf numFmtId="3" fontId="3" fillId="2" borderId="0" xfId="0" applyNumberFormat="1" applyFont="1" applyFill="1" applyBorder="1" applyAlignment="1">
      <alignment horizontal="right" wrapText="1"/>
    </xf>
    <xf numFmtId="3" fontId="3" fillId="0" borderId="25" xfId="0" applyNumberFormat="1" applyFont="1" applyBorder="1" applyAlignment="1">
      <alignment horizontal="right" wrapText="1"/>
    </xf>
    <xf numFmtId="3" fontId="0" fillId="0" borderId="16" xfId="0" applyNumberFormat="1" applyBorder="1"/>
    <xf numFmtId="0" fontId="3" fillId="0" borderId="29" xfId="0" applyFont="1" applyBorder="1"/>
    <xf numFmtId="0" fontId="4" fillId="0" borderId="0" xfId="0" applyFont="1" applyBorder="1" applyAlignment="1">
      <alignment horizontal="right"/>
    </xf>
    <xf numFmtId="0" fontId="3" fillId="2" borderId="0" xfId="0" applyFont="1" applyFill="1" applyBorder="1"/>
    <xf numFmtId="0" fontId="3" fillId="2" borderId="0" xfId="0" applyFont="1" applyFill="1" applyBorder="1" applyAlignment="1">
      <alignment horizontal="right"/>
    </xf>
    <xf numFmtId="0" fontId="3" fillId="2" borderId="0" xfId="0" applyFont="1" applyFill="1" applyBorder="1" applyAlignment="1">
      <alignment horizontal="right" wrapText="1"/>
    </xf>
    <xf numFmtId="0" fontId="3" fillId="0" borderId="0" xfId="0" applyFont="1" applyBorder="1" applyAlignment="1">
      <alignment horizontal="right" wrapText="1"/>
    </xf>
    <xf numFmtId="0" fontId="3" fillId="0" borderId="25" xfId="0" applyFont="1" applyBorder="1" applyAlignment="1">
      <alignment horizontal="right" wrapText="1"/>
    </xf>
    <xf numFmtId="3" fontId="0" fillId="0" borderId="14" xfId="0" applyNumberFormat="1" applyBorder="1"/>
    <xf numFmtId="3" fontId="0" fillId="5" borderId="25" xfId="0" applyNumberFormat="1" applyFill="1" applyBorder="1"/>
    <xf numFmtId="3" fontId="3" fillId="0" borderId="28" xfId="0" applyNumberFormat="1" applyFont="1" applyBorder="1"/>
    <xf numFmtId="3" fontId="3" fillId="0" borderId="29" xfId="0" applyNumberFormat="1" applyFont="1" applyBorder="1" applyAlignment="1">
      <alignment horizontal="right" wrapText="1"/>
    </xf>
    <xf numFmtId="0" fontId="3" fillId="0" borderId="29" xfId="0" applyFont="1" applyBorder="1" applyAlignment="1">
      <alignment horizontal="right" wrapText="1"/>
    </xf>
    <xf numFmtId="0" fontId="0" fillId="0" borderId="19" xfId="0" applyBorder="1" applyAlignment="1">
      <alignment wrapText="1"/>
    </xf>
    <xf numFmtId="0" fontId="0" fillId="0" borderId="4" xfId="0" applyBorder="1" applyAlignment="1">
      <alignment wrapText="1"/>
    </xf>
    <xf numFmtId="0" fontId="0" fillId="0" borderId="1" xfId="0" applyFont="1" applyFill="1" applyBorder="1" applyAlignment="1">
      <alignment wrapText="1"/>
    </xf>
    <xf numFmtId="0" fontId="1" fillId="0" borderId="1" xfId="0" applyFont="1" applyFill="1" applyBorder="1" applyAlignment="1">
      <alignment wrapText="1"/>
    </xf>
    <xf numFmtId="0" fontId="12" fillId="0" borderId="1" xfId="0" quotePrefix="1" applyFont="1" applyBorder="1" applyAlignment="1">
      <alignment horizontal="center" wrapText="1"/>
    </xf>
    <xf numFmtId="0" fontId="12" fillId="0" borderId="1" xfId="0" applyFont="1" applyBorder="1" applyAlignment="1">
      <alignment horizontal="center" wrapText="1"/>
    </xf>
    <xf numFmtId="10" fontId="0" fillId="0" borderId="0" xfId="0" applyNumberFormat="1" applyBorder="1" applyAlignment="1">
      <alignment wrapText="1"/>
    </xf>
    <xf numFmtId="3" fontId="8" fillId="2" borderId="1" xfId="0" applyNumberFormat="1" applyFont="1" applyFill="1" applyBorder="1" applyAlignment="1">
      <alignment horizontal="right"/>
    </xf>
    <xf numFmtId="3" fontId="8" fillId="2" borderId="1" xfId="0" applyNumberFormat="1" applyFont="1" applyFill="1" applyBorder="1"/>
    <xf numFmtId="9" fontId="8" fillId="0" borderId="1" xfId="0" applyNumberFormat="1" applyFont="1" applyBorder="1" applyAlignment="1">
      <alignment wrapText="1"/>
    </xf>
    <xf numFmtId="9" fontId="8" fillId="0" borderId="1" xfId="0" applyNumberFormat="1" applyFont="1" applyBorder="1"/>
    <xf numFmtId="3" fontId="9" fillId="0" borderId="1" xfId="0" applyNumberFormat="1" applyFont="1" applyBorder="1"/>
    <xf numFmtId="10" fontId="8" fillId="0" borderId="1" xfId="0" applyNumberFormat="1" applyFont="1" applyBorder="1" applyAlignment="1">
      <alignment wrapText="1"/>
    </xf>
    <xf numFmtId="0" fontId="0" fillId="0" borderId="0" xfId="0" applyBorder="1"/>
    <xf numFmtId="0" fontId="0" fillId="0" borderId="0" xfId="0"/>
    <xf numFmtId="0" fontId="0" fillId="0" borderId="0" xfId="0" applyAlignment="1">
      <alignment horizontal="left" vertical="center" wrapText="1"/>
    </xf>
    <xf numFmtId="0" fontId="0" fillId="0" borderId="0" xfId="0"/>
    <xf numFmtId="0" fontId="0" fillId="0" borderId="15" xfId="0" applyBorder="1"/>
    <xf numFmtId="3" fontId="4" fillId="0" borderId="1" xfId="0" applyNumberFormat="1" applyFont="1" applyBorder="1"/>
    <xf numFmtId="0" fontId="0" fillId="0" borderId="0" xfId="0" applyAlignment="1">
      <alignment vertical="center" wrapText="1"/>
    </xf>
    <xf numFmtId="0" fontId="30" fillId="0" borderId="0" xfId="0" applyFont="1" applyAlignment="1">
      <alignment vertical="center" wrapText="1"/>
    </xf>
    <xf numFmtId="0" fontId="0" fillId="0" borderId="0" xfId="0" applyBorder="1" applyAlignment="1">
      <alignment horizontal="center"/>
    </xf>
    <xf numFmtId="164" fontId="0" fillId="0" borderId="0" xfId="0" applyNumberFormat="1" applyBorder="1" applyAlignment="1">
      <alignment horizontal="center"/>
    </xf>
    <xf numFmtId="0" fontId="30" fillId="0" borderId="0" xfId="0" applyFont="1"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45" xfId="0" applyBorder="1" applyAlignment="1">
      <alignment horizontal="center"/>
    </xf>
    <xf numFmtId="165" fontId="0" fillId="0" borderId="15" xfId="0" applyNumberFormat="1" applyBorder="1" applyAlignment="1">
      <alignment horizontal="center"/>
    </xf>
    <xf numFmtId="165" fontId="0" fillId="0" borderId="18" xfId="0" applyNumberFormat="1" applyBorder="1" applyAlignment="1">
      <alignment horizontal="center"/>
    </xf>
    <xf numFmtId="165" fontId="0" fillId="0" borderId="20" xfId="0" applyNumberFormat="1" applyBorder="1" applyAlignment="1">
      <alignment horizontal="center"/>
    </xf>
    <xf numFmtId="165" fontId="1" fillId="38" borderId="62" xfId="0" applyNumberFormat="1" applyFont="1" applyFill="1" applyBorder="1" applyAlignment="1">
      <alignment horizontal="center"/>
    </xf>
    <xf numFmtId="165" fontId="1" fillId="38" borderId="61" xfId="0" applyNumberFormat="1" applyFont="1" applyFill="1" applyBorder="1" applyAlignment="1">
      <alignment horizontal="center"/>
    </xf>
    <xf numFmtId="165" fontId="0" fillId="0" borderId="43" xfId="0" applyNumberFormat="1" applyBorder="1" applyAlignment="1">
      <alignment horizontal="center"/>
    </xf>
    <xf numFmtId="165" fontId="0" fillId="0" borderId="14" xfId="0" applyNumberFormat="1" applyBorder="1" applyAlignment="1">
      <alignment horizontal="center"/>
    </xf>
    <xf numFmtId="165" fontId="0" fillId="0" borderId="16" xfId="0" applyNumberFormat="1" applyBorder="1" applyAlignment="1">
      <alignment horizontal="center"/>
    </xf>
    <xf numFmtId="0" fontId="0" fillId="0" borderId="0" xfId="0"/>
    <xf numFmtId="0" fontId="0" fillId="0" borderId="0" xfId="0" applyFont="1" applyAlignment="1">
      <alignment vertical="center"/>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xf numFmtId="3" fontId="0" fillId="0" borderId="0" xfId="0" applyNumberFormat="1" applyBorder="1" applyAlignment="1">
      <alignment horizontal="center"/>
    </xf>
    <xf numFmtId="0" fontId="30" fillId="0" borderId="0" xfId="0" applyFont="1" applyBorder="1" applyAlignment="1">
      <alignment horizontal="left"/>
    </xf>
    <xf numFmtId="3" fontId="0" fillId="0" borderId="14" xfId="0" applyNumberFormat="1" applyBorder="1" applyAlignment="1">
      <alignment horizontal="center"/>
    </xf>
    <xf numFmtId="164" fontId="0" fillId="0" borderId="15" xfId="0" applyNumberFormat="1" applyBorder="1" applyAlignment="1">
      <alignment horizontal="center"/>
    </xf>
    <xf numFmtId="3" fontId="0" fillId="0" borderId="16" xfId="0" applyNumberFormat="1" applyBorder="1" applyAlignment="1">
      <alignment horizontal="center"/>
    </xf>
    <xf numFmtId="164" fontId="0" fillId="0" borderId="18" xfId="0" applyNumberFormat="1" applyBorder="1" applyAlignment="1">
      <alignment horizontal="center"/>
    </xf>
    <xf numFmtId="3" fontId="0" fillId="0" borderId="43" xfId="0" applyNumberFormat="1" applyBorder="1" applyAlignment="1">
      <alignment horizontal="center"/>
    </xf>
    <xf numFmtId="164" fontId="0" fillId="0" borderId="20" xfId="0" applyNumberFormat="1" applyBorder="1" applyAlignment="1">
      <alignment horizontal="center"/>
    </xf>
    <xf numFmtId="3" fontId="1" fillId="38" borderId="68" xfId="0" applyNumberFormat="1" applyFont="1" applyFill="1" applyBorder="1" applyAlignment="1">
      <alignment horizontal="center"/>
    </xf>
    <xf numFmtId="164" fontId="1" fillId="38" borderId="62" xfId="0" applyNumberFormat="1" applyFont="1" applyFill="1" applyBorder="1" applyAlignment="1">
      <alignment horizontal="center"/>
    </xf>
    <xf numFmtId="3" fontId="1" fillId="38" borderId="61" xfId="0" applyNumberFormat="1" applyFont="1" applyFill="1" applyBorder="1" applyAlignment="1">
      <alignment horizontal="center"/>
    </xf>
    <xf numFmtId="3" fontId="0" fillId="0" borderId="7" xfId="0" applyNumberFormat="1" applyBorder="1" applyAlignment="1">
      <alignment horizontal="center"/>
    </xf>
    <xf numFmtId="3" fontId="0" fillId="0" borderId="9" xfId="0" applyNumberFormat="1" applyBorder="1" applyAlignment="1">
      <alignment horizontal="center"/>
    </xf>
    <xf numFmtId="3" fontId="0" fillId="0" borderId="67" xfId="0" applyNumberFormat="1" applyBorder="1" applyAlignment="1">
      <alignment horizontal="center"/>
    </xf>
    <xf numFmtId="3" fontId="1" fillId="38" borderId="59" xfId="0" applyNumberFormat="1" applyFont="1" applyFill="1" applyBorder="1" applyAlignment="1">
      <alignment horizontal="center"/>
    </xf>
    <xf numFmtId="3" fontId="0" fillId="0" borderId="5" xfId="0" applyNumberFormat="1" applyBorder="1" applyAlignment="1">
      <alignment horizontal="center"/>
    </xf>
    <xf numFmtId="3" fontId="0" fillId="0" borderId="4" xfId="0" applyNumberFormat="1" applyBorder="1" applyAlignment="1">
      <alignment horizontal="center"/>
    </xf>
    <xf numFmtId="3" fontId="0" fillId="0" borderId="69" xfId="0" applyNumberFormat="1" applyBorder="1" applyAlignment="1">
      <alignment horizontal="center"/>
    </xf>
    <xf numFmtId="3" fontId="1" fillId="38" borderId="64" xfId="0" applyNumberFormat="1" applyFont="1" applyFill="1" applyBorder="1" applyAlignment="1">
      <alignment horizontal="center"/>
    </xf>
    <xf numFmtId="3" fontId="0" fillId="0" borderId="50" xfId="0" applyNumberFormat="1" applyBorder="1" applyAlignment="1">
      <alignment horizontal="center"/>
    </xf>
    <xf numFmtId="3" fontId="0" fillId="0" borderId="51" xfId="0" applyNumberFormat="1" applyBorder="1" applyAlignment="1">
      <alignment horizontal="center"/>
    </xf>
    <xf numFmtId="3" fontId="0" fillId="0" borderId="49" xfId="0" applyNumberFormat="1" applyBorder="1" applyAlignment="1">
      <alignment horizontal="center"/>
    </xf>
    <xf numFmtId="1" fontId="0" fillId="0" borderId="46" xfId="0" applyNumberFormat="1" applyBorder="1" applyAlignment="1">
      <alignment horizontal="center"/>
    </xf>
    <xf numFmtId="1" fontId="0" fillId="0" borderId="47" xfId="0" applyNumberFormat="1" applyBorder="1" applyAlignment="1">
      <alignment horizontal="center"/>
    </xf>
    <xf numFmtId="1" fontId="0" fillId="0" borderId="45" xfId="0" applyNumberFormat="1" applyBorder="1" applyAlignment="1">
      <alignment horizontal="center"/>
    </xf>
    <xf numFmtId="0" fontId="30" fillId="0" borderId="0" xfId="0" applyFont="1"/>
    <xf numFmtId="0" fontId="0" fillId="0" borderId="0" xfId="0"/>
    <xf numFmtId="0" fontId="0" fillId="0" borderId="0" xfId="0"/>
    <xf numFmtId="0" fontId="31" fillId="0" borderId="0" xfId="0" applyFont="1"/>
    <xf numFmtId="0" fontId="0" fillId="0" borderId="0" xfId="0" applyFont="1"/>
    <xf numFmtId="0" fontId="0" fillId="0" borderId="0" xfId="0" applyAlignment="1"/>
    <xf numFmtId="0" fontId="31" fillId="0" borderId="0" xfId="0" applyFont="1" applyAlignment="1"/>
    <xf numFmtId="0" fontId="31" fillId="0" borderId="0" xfId="0" applyFont="1" applyAlignment="1">
      <alignment vertical="center" wrapText="1"/>
    </xf>
    <xf numFmtId="0" fontId="4" fillId="0" borderId="0" xfId="0" applyFont="1" applyFill="1" applyBorder="1"/>
    <xf numFmtId="164" fontId="0" fillId="0" borderId="15" xfId="0" applyNumberFormat="1" applyBorder="1" applyAlignment="1">
      <alignment horizontal="center"/>
    </xf>
    <xf numFmtId="164" fontId="0" fillId="0" borderId="18" xfId="0" applyNumberFormat="1" applyBorder="1" applyAlignment="1">
      <alignment horizontal="center"/>
    </xf>
    <xf numFmtId="164" fontId="1" fillId="38" borderId="62" xfId="0" applyNumberFormat="1" applyFont="1" applyFill="1" applyBorder="1" applyAlignment="1">
      <alignment horizontal="center" vertical="center"/>
    </xf>
    <xf numFmtId="164" fontId="0" fillId="0" borderId="20" xfId="0" applyNumberFormat="1" applyBorder="1" applyAlignment="1">
      <alignment horizontal="center"/>
    </xf>
    <xf numFmtId="0" fontId="0" fillId="0" borderId="51" xfId="0" applyBorder="1" applyAlignment="1">
      <alignment horizontal="center"/>
    </xf>
    <xf numFmtId="0" fontId="0" fillId="0" borderId="49" xfId="0" applyBorder="1" applyAlignment="1">
      <alignment horizontal="center"/>
    </xf>
    <xf numFmtId="3" fontId="0" fillId="0" borderId="43" xfId="0" applyNumberFormat="1" applyBorder="1" applyAlignment="1">
      <alignment horizontal="center"/>
    </xf>
    <xf numFmtId="3" fontId="0" fillId="0" borderId="14" xfId="0" applyNumberFormat="1" applyBorder="1" applyAlignment="1">
      <alignment horizontal="center"/>
    </xf>
    <xf numFmtId="3" fontId="0" fillId="0" borderId="16" xfId="0" applyNumberFormat="1" applyBorder="1" applyAlignment="1">
      <alignment horizontal="center"/>
    </xf>
    <xf numFmtId="0" fontId="0" fillId="0" borderId="50" xfId="0" applyBorder="1" applyAlignment="1">
      <alignment horizontal="center"/>
    </xf>
    <xf numFmtId="3" fontId="1" fillId="38" borderId="59" xfId="0" applyNumberFormat="1" applyFont="1" applyFill="1" applyBorder="1" applyAlignment="1">
      <alignment horizontal="center" vertical="center"/>
    </xf>
    <xf numFmtId="3" fontId="0" fillId="0" borderId="5" xfId="0" applyNumberFormat="1" applyBorder="1" applyAlignment="1">
      <alignment horizontal="center"/>
    </xf>
    <xf numFmtId="3" fontId="0" fillId="0" borderId="63" xfId="0" applyNumberFormat="1" applyBorder="1" applyAlignment="1">
      <alignment horizontal="center"/>
    </xf>
    <xf numFmtId="3" fontId="4" fillId="0" borderId="0" xfId="0" applyNumberFormat="1" applyFont="1" applyFill="1" applyBorder="1"/>
    <xf numFmtId="0" fontId="0" fillId="0" borderId="0" xfId="0"/>
    <xf numFmtId="0" fontId="1" fillId="0" borderId="0" xfId="0" applyFont="1" applyFill="1" applyBorder="1" applyAlignment="1">
      <alignment horizontal="center"/>
    </xf>
    <xf numFmtId="0" fontId="0" fillId="0" borderId="0" xfId="0" applyFont="1" applyFill="1" applyBorder="1" applyAlignment="1">
      <alignment vertical="center"/>
    </xf>
    <xf numFmtId="3" fontId="1" fillId="0" borderId="0" xfId="0" applyNumberFormat="1" applyFont="1" applyFill="1" applyBorder="1" applyAlignment="1">
      <alignment horizontal="center"/>
    </xf>
    <xf numFmtId="164" fontId="1" fillId="0" borderId="0" xfId="0" applyNumberFormat="1" applyFont="1" applyFill="1" applyBorder="1" applyAlignment="1">
      <alignment horizontal="center"/>
    </xf>
    <xf numFmtId="0" fontId="0" fillId="0" borderId="0" xfId="0" applyFill="1" applyBorder="1" applyAlignment="1">
      <alignment horizontal="center"/>
    </xf>
    <xf numFmtId="164" fontId="0" fillId="3" borderId="0" xfId="0" applyNumberFormat="1" applyFill="1" applyBorder="1"/>
    <xf numFmtId="9" fontId="0" fillId="3" borderId="15" xfId="0" applyNumberFormat="1" applyFill="1" applyBorder="1"/>
    <xf numFmtId="0" fontId="30" fillId="0" borderId="0" xfId="0" applyFont="1" applyAlignment="1">
      <alignment horizontal="left" vertical="top" wrapText="1"/>
    </xf>
    <xf numFmtId="0" fontId="0" fillId="0" borderId="1" xfId="0" applyFill="1" applyBorder="1"/>
    <xf numFmtId="3" fontId="3" fillId="0" borderId="15" xfId="0" applyNumberFormat="1" applyFont="1" applyBorder="1" applyAlignment="1">
      <alignment horizontal="right" wrapText="1"/>
    </xf>
    <xf numFmtId="0" fontId="0" fillId="0" borderId="1" xfId="0" applyBorder="1" applyAlignment="1">
      <alignment vertical="center" wrapText="1"/>
    </xf>
    <xf numFmtId="0" fontId="0" fillId="0" borderId="1" xfId="0" applyFill="1" applyBorder="1" applyAlignment="1">
      <alignment wrapText="1"/>
    </xf>
    <xf numFmtId="164" fontId="0" fillId="0" borderId="0" xfId="0" applyNumberFormat="1" applyBorder="1"/>
    <xf numFmtId="0" fontId="0" fillId="0" borderId="0" xfId="0"/>
    <xf numFmtId="164" fontId="0" fillId="0" borderId="13" xfId="0" applyNumberFormat="1" applyBorder="1" applyAlignment="1">
      <alignment horizontal="center"/>
    </xf>
    <xf numFmtId="164" fontId="0" fillId="0" borderId="15" xfId="0" applyNumberFormat="1" applyBorder="1" applyAlignment="1">
      <alignment horizontal="center"/>
    </xf>
    <xf numFmtId="164" fontId="0" fillId="0" borderId="18" xfId="0" applyNumberFormat="1" applyBorder="1" applyAlignment="1">
      <alignment horizontal="center"/>
    </xf>
    <xf numFmtId="3" fontId="0" fillId="0" borderId="9" xfId="0" applyNumberFormat="1" applyBorder="1" applyAlignment="1">
      <alignment horizontal="center"/>
    </xf>
    <xf numFmtId="3" fontId="0" fillId="0" borderId="67" xfId="0" applyNumberFormat="1" applyBorder="1" applyAlignment="1">
      <alignment horizontal="center"/>
    </xf>
    <xf numFmtId="0" fontId="0" fillId="0" borderId="51" xfId="0" applyBorder="1" applyAlignment="1">
      <alignment horizontal="center"/>
    </xf>
    <xf numFmtId="0" fontId="0" fillId="0" borderId="49" xfId="0" applyBorder="1" applyAlignment="1">
      <alignment horizontal="center"/>
    </xf>
    <xf numFmtId="3" fontId="0" fillId="0" borderId="14" xfId="0" applyNumberFormat="1" applyBorder="1" applyAlignment="1">
      <alignment horizontal="center"/>
    </xf>
    <xf numFmtId="3" fontId="0" fillId="0" borderId="16" xfId="0" applyNumberFormat="1" applyBorder="1" applyAlignment="1">
      <alignment horizontal="center"/>
    </xf>
    <xf numFmtId="3" fontId="1" fillId="38" borderId="54" xfId="0" applyNumberFormat="1" applyFont="1" applyFill="1" applyBorder="1" applyAlignment="1">
      <alignment horizontal="center"/>
    </xf>
    <xf numFmtId="164" fontId="1" fillId="38" borderId="55" xfId="0" applyNumberFormat="1" applyFont="1" applyFill="1" applyBorder="1" applyAlignment="1">
      <alignment horizontal="center"/>
    </xf>
    <xf numFmtId="3" fontId="1" fillId="38" borderId="6" xfId="0" applyNumberFormat="1" applyFont="1" applyFill="1" applyBorder="1" applyAlignment="1">
      <alignment horizontal="center"/>
    </xf>
    <xf numFmtId="0" fontId="0" fillId="0" borderId="53" xfId="0" applyBorder="1" applyAlignment="1">
      <alignment horizontal="center"/>
    </xf>
    <xf numFmtId="3" fontId="0" fillId="0" borderId="54" xfId="0" applyNumberFormat="1" applyBorder="1" applyAlignment="1">
      <alignment horizontal="center"/>
    </xf>
    <xf numFmtId="164" fontId="0" fillId="0" borderId="55" xfId="0" applyNumberFormat="1" applyBorder="1" applyAlignment="1">
      <alignment horizontal="center"/>
    </xf>
    <xf numFmtId="3" fontId="0" fillId="0" borderId="6" xfId="0" applyNumberFormat="1" applyBorder="1" applyAlignment="1">
      <alignment horizontal="center"/>
    </xf>
    <xf numFmtId="0" fontId="0" fillId="0" borderId="48" xfId="0" applyBorder="1" applyAlignment="1">
      <alignment horizontal="center"/>
    </xf>
    <xf numFmtId="3" fontId="0" fillId="0" borderId="10" xfId="0" applyNumberFormat="1" applyBorder="1" applyAlignment="1">
      <alignment horizontal="center"/>
    </xf>
    <xf numFmtId="3" fontId="0" fillId="0" borderId="66" xfId="0" applyNumberFormat="1" applyBorder="1" applyAlignment="1">
      <alignment horizontal="center"/>
    </xf>
    <xf numFmtId="0" fontId="0" fillId="3" borderId="14" xfId="0" applyFill="1" applyBorder="1"/>
    <xf numFmtId="164" fontId="0" fillId="3" borderId="14" xfId="0" applyNumberFormat="1" applyFill="1" applyBorder="1"/>
    <xf numFmtId="0" fontId="0" fillId="0" borderId="0" xfId="0" applyAlignment="1">
      <alignment vertical="top" wrapText="1"/>
    </xf>
    <xf numFmtId="164" fontId="0" fillId="0" borderId="15" xfId="0" applyNumberFormat="1" applyBorder="1"/>
    <xf numFmtId="0" fontId="1" fillId="0" borderId="8" xfId="0" applyFont="1" applyBorder="1" applyAlignment="1"/>
    <xf numFmtId="0" fontId="0" fillId="0" borderId="0" xfId="0" applyBorder="1" applyAlignment="1">
      <alignment wrapText="1"/>
    </xf>
    <xf numFmtId="0" fontId="0" fillId="0" borderId="0" xfId="0" applyAlignment="1">
      <alignment horizontal="center" vertical="center"/>
    </xf>
    <xf numFmtId="164" fontId="0" fillId="0" borderId="15" xfId="0" applyNumberFormat="1" applyBorder="1" applyAlignment="1">
      <alignment horizontal="center"/>
    </xf>
    <xf numFmtId="164" fontId="0" fillId="0" borderId="18" xfId="0" applyNumberFormat="1" applyBorder="1" applyAlignment="1">
      <alignment horizontal="center"/>
    </xf>
    <xf numFmtId="164" fontId="0" fillId="0" borderId="20" xfId="0" applyNumberFormat="1" applyBorder="1" applyAlignment="1">
      <alignment horizontal="center"/>
    </xf>
    <xf numFmtId="164" fontId="1" fillId="38" borderId="18" xfId="0" applyNumberFormat="1" applyFont="1" applyFill="1" applyBorder="1" applyAlignment="1">
      <alignment horizontal="center"/>
    </xf>
    <xf numFmtId="3" fontId="1" fillId="38" borderId="16" xfId="0" applyNumberFormat="1" applyFont="1" applyFill="1" applyBorder="1" applyAlignment="1">
      <alignment horizontal="center"/>
    </xf>
    <xf numFmtId="3" fontId="0" fillId="0" borderId="43" xfId="0" applyNumberFormat="1" applyBorder="1" applyAlignment="1">
      <alignment horizontal="center"/>
    </xf>
    <xf numFmtId="3" fontId="0" fillId="0" borderId="14" xfId="0" applyNumberFormat="1" applyBorder="1" applyAlignment="1">
      <alignment horizontal="center"/>
    </xf>
    <xf numFmtId="3" fontId="0" fillId="0" borderId="16" xfId="0" applyNumberFormat="1"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45"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0" fillId="0" borderId="49" xfId="0"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3" fontId="0" fillId="0" borderId="54" xfId="0" applyNumberFormat="1" applyBorder="1" applyAlignment="1">
      <alignment horizontal="center"/>
    </xf>
    <xf numFmtId="164" fontId="0" fillId="0" borderId="55" xfId="0" applyNumberFormat="1" applyBorder="1" applyAlignment="1">
      <alignment horizontal="center"/>
    </xf>
    <xf numFmtId="0" fontId="0" fillId="0" borderId="44" xfId="0" applyBorder="1" applyAlignment="1">
      <alignment horizontal="center"/>
    </xf>
    <xf numFmtId="0" fontId="0" fillId="0" borderId="48" xfId="0" applyBorder="1" applyAlignment="1">
      <alignment horizontal="center"/>
    </xf>
    <xf numFmtId="3" fontId="0" fillId="0" borderId="10" xfId="0" applyNumberFormat="1" applyBorder="1" applyAlignment="1">
      <alignment horizontal="center"/>
    </xf>
    <xf numFmtId="164" fontId="0" fillId="0" borderId="13" xfId="0" applyNumberFormat="1" applyBorder="1" applyAlignment="1">
      <alignment horizontal="center"/>
    </xf>
    <xf numFmtId="0" fontId="1" fillId="38" borderId="56" xfId="0" applyFont="1" applyFill="1" applyBorder="1" applyAlignment="1">
      <alignment horizontal="center" vertical="center"/>
    </xf>
    <xf numFmtId="0" fontId="1" fillId="38" borderId="57" xfId="0" applyFont="1" applyFill="1" applyBorder="1" applyAlignment="1">
      <alignment horizontal="center" vertical="center"/>
    </xf>
    <xf numFmtId="0" fontId="30" fillId="0" borderId="0" xfId="0" applyFont="1" applyAlignment="1">
      <alignment horizontal="left"/>
    </xf>
    <xf numFmtId="0" fontId="5" fillId="0" borderId="14" xfId="0" applyFont="1" applyBorder="1" applyAlignment="1">
      <alignment wrapText="1"/>
    </xf>
    <xf numFmtId="3" fontId="3" fillId="0" borderId="15" xfId="0" applyNumberFormat="1" applyFont="1" applyBorder="1"/>
    <xf numFmtId="165" fontId="0" fillId="0" borderId="14" xfId="0" applyNumberFormat="1" applyBorder="1" applyAlignment="1">
      <alignment horizontal="center"/>
    </xf>
    <xf numFmtId="165" fontId="0" fillId="0" borderId="16" xfId="0" applyNumberFormat="1" applyBorder="1" applyAlignment="1">
      <alignment horizontal="center"/>
    </xf>
    <xf numFmtId="165" fontId="0" fillId="0" borderId="51" xfId="0" applyNumberFormat="1" applyBorder="1" applyAlignment="1">
      <alignment horizontal="center"/>
    </xf>
    <xf numFmtId="165" fontId="0" fillId="0" borderId="49" xfId="0" applyNumberFormat="1" applyBorder="1" applyAlignment="1">
      <alignment horizontal="center"/>
    </xf>
    <xf numFmtId="0" fontId="0" fillId="0" borderId="51" xfId="0" applyBorder="1" applyAlignment="1">
      <alignment horizontal="center"/>
    </xf>
    <xf numFmtId="0" fontId="0" fillId="0" borderId="49" xfId="0" applyBorder="1" applyAlignment="1">
      <alignment horizontal="center"/>
    </xf>
    <xf numFmtId="165" fontId="0" fillId="0" borderId="47" xfId="0" applyNumberFormat="1" applyBorder="1" applyAlignment="1">
      <alignment horizontal="center"/>
    </xf>
    <xf numFmtId="165" fontId="0" fillId="0" borderId="45" xfId="0" applyNumberFormat="1" applyBorder="1" applyAlignment="1">
      <alignment horizontal="center"/>
    </xf>
    <xf numFmtId="0" fontId="0" fillId="0" borderId="0" xfId="0"/>
    <xf numFmtId="165" fontId="0" fillId="0" borderId="14" xfId="0" applyNumberFormat="1" applyBorder="1" applyAlignment="1">
      <alignment horizontal="center"/>
    </xf>
    <xf numFmtId="0" fontId="0" fillId="0" borderId="0" xfId="0" applyAlignment="1">
      <alignment horizontal="left" vertical="center" wrapText="1"/>
    </xf>
    <xf numFmtId="165" fontId="0" fillId="0" borderId="51" xfId="0" applyNumberFormat="1" applyBorder="1" applyAlignment="1">
      <alignment horizontal="center"/>
    </xf>
    <xf numFmtId="0" fontId="0" fillId="0" borderId="51" xfId="0" applyBorder="1" applyAlignment="1">
      <alignment horizontal="center"/>
    </xf>
    <xf numFmtId="165" fontId="0" fillId="0" borderId="47" xfId="0" applyNumberFormat="1" applyBorder="1" applyAlignment="1">
      <alignment horizontal="center"/>
    </xf>
    <xf numFmtId="0" fontId="1" fillId="0" borderId="0" xfId="0" applyFont="1" applyAlignment="1">
      <alignment horizontal="left" vertical="center" wrapText="1"/>
    </xf>
    <xf numFmtId="0" fontId="0" fillId="0" borderId="14" xfId="0" applyBorder="1" applyAlignment="1">
      <alignment wrapText="1"/>
    </xf>
    <xf numFmtId="10" fontId="0" fillId="3" borderId="14" xfId="0" applyNumberFormat="1" applyFill="1" applyBorder="1"/>
    <xf numFmtId="9" fontId="0" fillId="0" borderId="15" xfId="0" applyNumberFormat="1" applyBorder="1"/>
    <xf numFmtId="3" fontId="4" fillId="0" borderId="29" xfId="0" applyNumberFormat="1" applyFont="1" applyBorder="1" applyAlignment="1">
      <alignment horizontal="right"/>
    </xf>
    <xf numFmtId="0" fontId="0" fillId="0" borderId="15" xfId="0" applyBorder="1" applyAlignment="1">
      <alignment wrapText="1"/>
    </xf>
    <xf numFmtId="0" fontId="0" fillId="0" borderId="0" xfId="0"/>
    <xf numFmtId="0" fontId="0" fillId="0" borderId="0" xfId="0" applyAlignment="1">
      <alignment horizontal="left" vertical="center" wrapText="1"/>
    </xf>
    <xf numFmtId="0" fontId="0" fillId="0" borderId="0" xfId="0"/>
    <xf numFmtId="0" fontId="0" fillId="0" borderId="0" xfId="0" applyAlignment="1">
      <alignment horizontal="left" vertical="center" wrapText="1"/>
    </xf>
    <xf numFmtId="0" fontId="0" fillId="0" borderId="0" xfId="0"/>
    <xf numFmtId="0" fontId="0" fillId="0" borderId="0" xfId="0" applyAlignment="1">
      <alignment horizontal="left" vertical="center" wrapText="1"/>
    </xf>
    <xf numFmtId="0" fontId="30" fillId="0" borderId="0" xfId="0" applyFont="1"/>
    <xf numFmtId="0" fontId="1" fillId="38" borderId="57" xfId="0" applyFont="1" applyFill="1" applyBorder="1" applyAlignment="1">
      <alignment horizontal="center" vertical="center"/>
    </xf>
    <xf numFmtId="164" fontId="0" fillId="3" borderId="29" xfId="0" applyNumberFormat="1" applyFill="1" applyBorder="1"/>
    <xf numFmtId="164" fontId="4" fillId="0" borderId="0" xfId="0" applyNumberFormat="1" applyFont="1" applyAlignment="1">
      <alignment horizontal="right"/>
    </xf>
    <xf numFmtId="3" fontId="0" fillId="3" borderId="1" xfId="0" applyNumberFormat="1" applyFill="1" applyBorder="1" applyAlignment="1">
      <alignment wrapText="1"/>
    </xf>
    <xf numFmtId="164" fontId="4" fillId="0" borderId="0" xfId="0" applyNumberFormat="1" applyFont="1" applyBorder="1" applyAlignment="1">
      <alignment horizontal="right"/>
    </xf>
    <xf numFmtId="164" fontId="3" fillId="0" borderId="0" xfId="0" applyNumberFormat="1" applyFont="1" applyBorder="1" applyAlignment="1">
      <alignment horizontal="right"/>
    </xf>
    <xf numFmtId="164" fontId="34" fillId="0" borderId="0" xfId="0" applyNumberFormat="1" applyFont="1" applyBorder="1" applyAlignment="1">
      <alignment horizontal="right"/>
    </xf>
    <xf numFmtId="164" fontId="3" fillId="2" borderId="0" xfId="0" applyNumberFormat="1" applyFont="1" applyFill="1" applyBorder="1"/>
    <xf numFmtId="164" fontId="3" fillId="0" borderId="0" xfId="0" applyNumberFormat="1" applyFont="1" applyBorder="1"/>
    <xf numFmtId="0" fontId="0" fillId="0" borderId="0" xfId="0" applyBorder="1" applyAlignment="1"/>
    <xf numFmtId="0" fontId="0" fillId="5" borderId="8" xfId="0" applyFill="1" applyBorder="1" applyAlignment="1">
      <alignment wrapText="1"/>
    </xf>
    <xf numFmtId="0" fontId="0" fillId="5" borderId="4" xfId="0" applyFill="1" applyBorder="1" applyAlignment="1">
      <alignment wrapText="1"/>
    </xf>
    <xf numFmtId="164" fontId="33" fillId="0" borderId="0" xfId="0" applyNumberFormat="1" applyFont="1" applyBorder="1"/>
    <xf numFmtId="164" fontId="33" fillId="0" borderId="25" xfId="0" applyNumberFormat="1" applyFont="1" applyBorder="1"/>
    <xf numFmtId="164" fontId="0" fillId="3" borderId="65" xfId="0" applyNumberFormat="1" applyFill="1" applyBorder="1"/>
    <xf numFmtId="0" fontId="0" fillId="5" borderId="47" xfId="0" applyFill="1" applyBorder="1" applyAlignment="1">
      <alignment wrapText="1"/>
    </xf>
    <xf numFmtId="0" fontId="0" fillId="5" borderId="73" xfId="0" applyFill="1" applyBorder="1" applyAlignment="1">
      <alignment wrapText="1"/>
    </xf>
    <xf numFmtId="3" fontId="0" fillId="3" borderId="14" xfId="0" applyNumberFormat="1" applyFill="1" applyBorder="1" applyAlignment="1">
      <alignment wrapText="1"/>
    </xf>
    <xf numFmtId="3" fontId="0" fillId="3" borderId="15" xfId="0" applyNumberFormat="1" applyFill="1" applyBorder="1" applyAlignment="1">
      <alignment wrapText="1"/>
    </xf>
    <xf numFmtId="164" fontId="0" fillId="0" borderId="16" xfId="0" applyNumberFormat="1" applyBorder="1"/>
    <xf numFmtId="164" fontId="0" fillId="0" borderId="17" xfId="0" applyNumberFormat="1" applyBorder="1"/>
    <xf numFmtId="164" fontId="0" fillId="0" borderId="18" xfId="0" applyNumberFormat="1" applyBorder="1"/>
    <xf numFmtId="164" fontId="4" fillId="0" borderId="17" xfId="0" applyNumberFormat="1" applyFont="1" applyBorder="1" applyAlignment="1">
      <alignment horizontal="right"/>
    </xf>
    <xf numFmtId="164" fontId="3" fillId="0" borderId="17" xfId="0" applyNumberFormat="1" applyFont="1" applyBorder="1" applyAlignment="1">
      <alignment horizontal="right"/>
    </xf>
    <xf numFmtId="164" fontId="34" fillId="0" borderId="17" xfId="0" applyNumberFormat="1" applyFont="1" applyBorder="1" applyAlignment="1">
      <alignment horizontal="right"/>
    </xf>
    <xf numFmtId="164" fontId="4" fillId="0" borderId="63" xfId="0" applyNumberFormat="1" applyFont="1" applyBorder="1" applyAlignment="1">
      <alignment horizontal="right"/>
    </xf>
    <xf numFmtId="164" fontId="3" fillId="2" borderId="27" xfId="0" applyNumberFormat="1" applyFont="1" applyFill="1" applyBorder="1"/>
    <xf numFmtId="164" fontId="3" fillId="0" borderId="17" xfId="0" applyNumberFormat="1" applyFont="1" applyBorder="1"/>
    <xf numFmtId="164" fontId="0" fillId="0" borderId="9" xfId="0" applyNumberFormat="1" applyBorder="1"/>
    <xf numFmtId="3" fontId="0" fillId="0" borderId="9" xfId="0" applyNumberFormat="1" applyBorder="1"/>
    <xf numFmtId="0" fontId="0" fillId="0" borderId="9" xfId="0" applyBorder="1"/>
    <xf numFmtId="164" fontId="0" fillId="0" borderId="0" xfId="0" applyNumberFormat="1" applyBorder="1" applyAlignment="1">
      <alignment wrapText="1"/>
    </xf>
    <xf numFmtId="165" fontId="0" fillId="0" borderId="1" xfId="0" applyNumberFormat="1" applyBorder="1"/>
    <xf numFmtId="3" fontId="34" fillId="0" borderId="1" xfId="0" applyNumberFormat="1" applyFont="1" applyBorder="1"/>
    <xf numFmtId="164" fontId="33" fillId="0" borderId="1" xfId="0" applyNumberFormat="1" applyFont="1" applyBorder="1"/>
    <xf numFmtId="164" fontId="0" fillId="0" borderId="1" xfId="0" applyNumberFormat="1" applyBorder="1" applyAlignment="1">
      <alignment wrapText="1"/>
    </xf>
    <xf numFmtId="3" fontId="3" fillId="0" borderId="9" xfId="0" applyNumberFormat="1" applyFont="1" applyBorder="1" applyAlignment="1">
      <alignment horizontal="right" wrapText="1"/>
    </xf>
    <xf numFmtId="9" fontId="0" fillId="0" borderId="9" xfId="0" applyNumberFormat="1" applyBorder="1"/>
    <xf numFmtId="10" fontId="0" fillId="0" borderId="9" xfId="0" applyNumberFormat="1" applyBorder="1"/>
    <xf numFmtId="3" fontId="0" fillId="3" borderId="9" xfId="0" applyNumberFormat="1" applyFill="1" applyBorder="1" applyAlignment="1">
      <alignment wrapText="1"/>
    </xf>
    <xf numFmtId="164" fontId="0" fillId="0" borderId="67" xfId="0" applyNumberFormat="1" applyBorder="1"/>
    <xf numFmtId="165" fontId="0" fillId="3" borderId="14" xfId="0" applyNumberFormat="1" applyFill="1" applyBorder="1"/>
    <xf numFmtId="165" fontId="0" fillId="0" borderId="15" xfId="0" applyNumberFormat="1" applyBorder="1"/>
    <xf numFmtId="3" fontId="33" fillId="0" borderId="14" xfId="0" applyNumberFormat="1" applyFont="1" applyBorder="1" applyAlignment="1">
      <alignment horizontal="right"/>
    </xf>
    <xf numFmtId="164" fontId="33" fillId="0" borderId="14" xfId="0" applyNumberFormat="1" applyFont="1" applyBorder="1"/>
    <xf numFmtId="164" fontId="33" fillId="0" borderId="15" xfId="0" applyNumberFormat="1" applyFont="1" applyBorder="1"/>
    <xf numFmtId="164" fontId="0" fillId="0" borderId="14" xfId="0" applyNumberFormat="1" applyBorder="1" applyAlignment="1">
      <alignment wrapText="1"/>
    </xf>
    <xf numFmtId="164" fontId="0" fillId="0" borderId="15" xfId="0" applyNumberFormat="1" applyBorder="1" applyAlignment="1">
      <alignment wrapText="1"/>
    </xf>
    <xf numFmtId="164" fontId="0" fillId="3" borderId="15" xfId="0" applyNumberFormat="1" applyFill="1" applyBorder="1"/>
    <xf numFmtId="3" fontId="0" fillId="0" borderId="4" xfId="0" applyNumberFormat="1" applyBorder="1"/>
    <xf numFmtId="3" fontId="0" fillId="0" borderId="73" xfId="0" applyNumberFormat="1" applyBorder="1"/>
    <xf numFmtId="164" fontId="0" fillId="0" borderId="25" xfId="0" applyNumberFormat="1" applyBorder="1" applyAlignment="1">
      <alignment wrapText="1"/>
    </xf>
    <xf numFmtId="0" fontId="3" fillId="0" borderId="0" xfId="0" applyFont="1" applyFill="1" applyBorder="1" applyAlignment="1">
      <alignment horizontal="center"/>
    </xf>
    <xf numFmtId="0" fontId="3" fillId="0" borderId="0" xfId="0" applyFont="1" applyFill="1" applyBorder="1" applyAlignment="1">
      <alignment horizontal="right" wrapText="1"/>
    </xf>
    <xf numFmtId="9" fontId="3" fillId="0" borderId="0" xfId="0" applyNumberFormat="1" applyFont="1" applyFill="1" applyBorder="1"/>
    <xf numFmtId="0" fontId="3" fillId="0" borderId="0" xfId="0" applyFont="1" applyFill="1" applyBorder="1" applyAlignment="1">
      <alignment horizontal="center" wrapText="1"/>
    </xf>
    <xf numFmtId="0" fontId="3" fillId="0" borderId="0" xfId="0" applyFont="1" applyFill="1" applyBorder="1" applyAlignment="1">
      <alignment horizontal="right"/>
    </xf>
    <xf numFmtId="0" fontId="0" fillId="0" borderId="0" xfId="0" applyFill="1" applyBorder="1"/>
    <xf numFmtId="3" fontId="3" fillId="0" borderId="0" xfId="0" applyNumberFormat="1" applyFont="1" applyFill="1" applyBorder="1" applyAlignment="1">
      <alignment horizontal="right" wrapText="1"/>
    </xf>
    <xf numFmtId="0" fontId="4" fillId="0" borderId="0" xfId="0" applyFont="1" applyFill="1" applyBorder="1" applyAlignment="1">
      <alignment horizontal="left"/>
    </xf>
    <xf numFmtId="0" fontId="13" fillId="0" borderId="0" xfId="0" applyFont="1"/>
    <xf numFmtId="0" fontId="35" fillId="2" borderId="0" xfId="0" applyFont="1" applyFill="1"/>
    <xf numFmtId="0" fontId="3" fillId="2" borderId="0" xfId="0" applyFont="1" applyFill="1"/>
    <xf numFmtId="0" fontId="36" fillId="2" borderId="0" xfId="0" applyFont="1" applyFill="1"/>
    <xf numFmtId="0" fontId="35" fillId="2" borderId="0" xfId="0" applyFont="1" applyFill="1" applyAlignment="1">
      <alignment horizontal="right"/>
    </xf>
    <xf numFmtId="0" fontId="34" fillId="2" borderId="0" xfId="0" applyFont="1" applyFill="1"/>
    <xf numFmtId="0" fontId="35" fillId="2" borderId="0" xfId="0" applyFont="1" applyFill="1" applyBorder="1" applyAlignment="1">
      <alignment horizontal="left"/>
    </xf>
    <xf numFmtId="0" fontId="35" fillId="2" borderId="0" xfId="0" applyFont="1" applyFill="1" applyBorder="1" applyAlignment="1">
      <alignment horizontal="right"/>
    </xf>
    <xf numFmtId="0" fontId="37" fillId="2" borderId="74" xfId="0" applyFont="1" applyFill="1" applyBorder="1" applyAlignment="1">
      <alignment horizontal="right"/>
    </xf>
    <xf numFmtId="0" fontId="35" fillId="2" borderId="1" xfId="0" applyFont="1" applyFill="1" applyBorder="1"/>
    <xf numFmtId="3" fontId="35" fillId="2" borderId="1" xfId="0" applyNumberFormat="1" applyFont="1" applyFill="1" applyBorder="1" applyAlignment="1">
      <alignment horizontal="right"/>
    </xf>
    <xf numFmtId="0" fontId="3" fillId="4" borderId="1" xfId="0" applyFont="1" applyFill="1" applyBorder="1" applyAlignment="1">
      <alignment horizontal="left" indent="1"/>
    </xf>
    <xf numFmtId="164" fontId="3" fillId="4" borderId="1" xfId="0" applyNumberFormat="1" applyFont="1" applyFill="1" applyBorder="1"/>
    <xf numFmtId="9" fontId="3" fillId="0" borderId="0" xfId="0" applyNumberFormat="1" applyFont="1" applyAlignment="1">
      <alignment horizontal="right" wrapText="1"/>
    </xf>
    <xf numFmtId="0" fontId="6" fillId="0" borderId="0" xfId="0" applyFont="1"/>
    <xf numFmtId="9" fontId="0" fillId="0" borderId="14" xfId="0" applyNumberFormat="1" applyBorder="1"/>
    <xf numFmtId="9" fontId="0" fillId="0" borderId="1" xfId="0" applyNumberFormat="1" applyFill="1" applyBorder="1"/>
    <xf numFmtId="9" fontId="0" fillId="0" borderId="15" xfId="0" applyNumberFormat="1" applyFill="1" applyBorder="1"/>
    <xf numFmtId="3" fontId="0" fillId="0" borderId="54" xfId="0" applyNumberFormat="1" applyBorder="1"/>
    <xf numFmtId="3" fontId="0" fillId="0" borderId="2" xfId="0" applyNumberFormat="1" applyBorder="1"/>
    <xf numFmtId="3" fontId="0" fillId="0" borderId="55" xfId="0" applyNumberFormat="1" applyBorder="1"/>
    <xf numFmtId="9" fontId="3" fillId="0" borderId="1" xfId="0" applyNumberFormat="1" applyFont="1" applyBorder="1" applyAlignment="1">
      <alignment horizontal="right" wrapText="1"/>
    </xf>
    <xf numFmtId="3" fontId="3" fillId="0" borderId="10" xfId="0" applyNumberFormat="1" applyFont="1" applyBorder="1"/>
    <xf numFmtId="3" fontId="3" fillId="0" borderId="11" xfId="0" applyNumberFormat="1" applyFont="1" applyBorder="1"/>
    <xf numFmtId="3" fontId="3" fillId="0" borderId="13" xfId="0" applyNumberFormat="1" applyFont="1" applyBorder="1"/>
    <xf numFmtId="9" fontId="3" fillId="0" borderId="14" xfId="0" applyNumberFormat="1" applyFont="1" applyBorder="1" applyAlignment="1">
      <alignment horizontal="right" wrapText="1"/>
    </xf>
    <xf numFmtId="9" fontId="3" fillId="0" borderId="15" xfId="0" applyNumberFormat="1" applyFont="1" applyBorder="1" applyAlignment="1">
      <alignment horizontal="right" wrapText="1"/>
    </xf>
    <xf numFmtId="9" fontId="3" fillId="0" borderId="16" xfId="0" applyNumberFormat="1" applyFont="1" applyBorder="1" applyAlignment="1">
      <alignment horizontal="right" wrapText="1"/>
    </xf>
    <xf numFmtId="9" fontId="3" fillId="0" borderId="17" xfId="0" applyNumberFormat="1" applyFont="1" applyBorder="1" applyAlignment="1">
      <alignment horizontal="right" wrapText="1"/>
    </xf>
    <xf numFmtId="9" fontId="3" fillId="0" borderId="18" xfId="0" applyNumberFormat="1" applyFont="1" applyBorder="1" applyAlignment="1">
      <alignment horizontal="right" wrapText="1"/>
    </xf>
    <xf numFmtId="9" fontId="3" fillId="0" borderId="54" xfId="0" applyNumberFormat="1" applyFont="1" applyBorder="1" applyAlignment="1">
      <alignment horizontal="right" wrapText="1"/>
    </xf>
    <xf numFmtId="9" fontId="3" fillId="0" borderId="2" xfId="0" applyNumberFormat="1" applyFont="1" applyBorder="1" applyAlignment="1">
      <alignment horizontal="right" wrapText="1"/>
    </xf>
    <xf numFmtId="9" fontId="3" fillId="0" borderId="55" xfId="0" applyNumberFormat="1" applyFont="1" applyBorder="1" applyAlignment="1">
      <alignment horizontal="right" wrapText="1"/>
    </xf>
    <xf numFmtId="9" fontId="0" fillId="0" borderId="2" xfId="0" applyNumberFormat="1" applyFill="1" applyBorder="1"/>
    <xf numFmtId="9" fontId="0" fillId="0" borderId="55" xfId="0" applyNumberFormat="1" applyFill="1" applyBorder="1"/>
    <xf numFmtId="9" fontId="3" fillId="0" borderId="1" xfId="0" applyNumberFormat="1" applyFont="1" applyFill="1" applyBorder="1" applyAlignment="1">
      <alignment horizontal="right" wrapText="1"/>
    </xf>
    <xf numFmtId="9" fontId="0" fillId="0" borderId="54" xfId="0" applyNumberFormat="1" applyBorder="1"/>
    <xf numFmtId="9" fontId="3" fillId="0" borderId="2" xfId="0" applyNumberFormat="1" applyFont="1" applyFill="1" applyBorder="1" applyAlignment="1">
      <alignment horizontal="right" wrapText="1"/>
    </xf>
    <xf numFmtId="9" fontId="3" fillId="40" borderId="1" xfId="0" applyNumberFormat="1" applyFont="1" applyFill="1" applyBorder="1" applyAlignment="1">
      <alignment horizontal="right" wrapText="1"/>
    </xf>
    <xf numFmtId="9" fontId="3" fillId="40" borderId="15" xfId="0" applyNumberFormat="1" applyFont="1" applyFill="1" applyBorder="1" applyAlignment="1">
      <alignment horizontal="right" wrapText="1"/>
    </xf>
    <xf numFmtId="0" fontId="0" fillId="40" borderId="0" xfId="0" applyFill="1"/>
    <xf numFmtId="0" fontId="0" fillId="41" borderId="0" xfId="0" applyFill="1"/>
    <xf numFmtId="9" fontId="3" fillId="41" borderId="15" xfId="0" applyNumberFormat="1" applyFont="1" applyFill="1" applyBorder="1" applyAlignment="1">
      <alignment horizontal="right" wrapText="1"/>
    </xf>
    <xf numFmtId="9" fontId="3" fillId="41" borderId="1" xfId="0" applyNumberFormat="1" applyFont="1" applyFill="1" applyBorder="1" applyAlignment="1">
      <alignment horizontal="right" wrapText="1"/>
    </xf>
    <xf numFmtId="9" fontId="3" fillId="42" borderId="1" xfId="0" applyNumberFormat="1" applyFont="1" applyFill="1" applyBorder="1" applyAlignment="1">
      <alignment horizontal="right" wrapText="1"/>
    </xf>
    <xf numFmtId="0" fontId="0" fillId="42" borderId="0" xfId="0" applyFill="1"/>
    <xf numFmtId="9" fontId="0" fillId="42" borderId="1" xfId="0" applyNumberFormat="1" applyFill="1" applyBorder="1"/>
    <xf numFmtId="9" fontId="3" fillId="42" borderId="15" xfId="0" applyNumberFormat="1" applyFont="1" applyFill="1" applyBorder="1" applyAlignment="1">
      <alignment horizontal="right" wrapText="1"/>
    </xf>
    <xf numFmtId="9" fontId="3" fillId="43" borderId="1" xfId="0" applyNumberFormat="1" applyFont="1" applyFill="1" applyBorder="1" applyAlignment="1">
      <alignment horizontal="right" wrapText="1"/>
    </xf>
    <xf numFmtId="9" fontId="0" fillId="43" borderId="15" xfId="0" applyNumberFormat="1" applyFill="1" applyBorder="1"/>
    <xf numFmtId="0" fontId="0" fillId="43" borderId="0" xfId="0" applyFill="1"/>
    <xf numFmtId="0" fontId="38" fillId="0" borderId="1" xfId="0" applyFont="1" applyBorder="1" applyAlignment="1">
      <alignment vertical="center" wrapText="1"/>
    </xf>
    <xf numFmtId="0" fontId="0" fillId="0" borderId="0" xfId="0" applyBorder="1" applyAlignment="1">
      <alignment vertical="center" wrapText="1"/>
    </xf>
    <xf numFmtId="0" fontId="6" fillId="0" borderId="0" xfId="0" applyFont="1" applyBorder="1" applyAlignment="1">
      <alignment wrapText="1"/>
    </xf>
    <xf numFmtId="0" fontId="0" fillId="0" borderId="0" xfId="0" applyAlignment="1">
      <alignment horizontal="center" vertical="center"/>
    </xf>
    <xf numFmtId="0" fontId="30" fillId="0" borderId="0" xfId="0" applyFont="1" applyAlignment="1">
      <alignment horizontal="left" vertical="top" wrapText="1"/>
    </xf>
    <xf numFmtId="0" fontId="1" fillId="38" borderId="57" xfId="0" applyFont="1" applyFill="1" applyBorder="1" applyAlignment="1">
      <alignment horizontal="center" vertical="center"/>
    </xf>
    <xf numFmtId="0" fontId="1" fillId="0" borderId="0" xfId="0" applyFont="1" applyAlignment="1">
      <alignment horizontal="center" vertical="center"/>
    </xf>
    <xf numFmtId="0" fontId="1" fillId="44" borderId="65" xfId="0" applyFont="1" applyFill="1" applyBorder="1" applyAlignment="1">
      <alignment vertical="center"/>
    </xf>
    <xf numFmtId="0" fontId="40" fillId="0" borderId="0" xfId="0" applyFont="1" applyAlignment="1">
      <alignment vertical="center" wrapText="1"/>
    </xf>
    <xf numFmtId="165" fontId="1" fillId="38" borderId="57" xfId="0" applyNumberFormat="1" applyFont="1" applyFill="1" applyBorder="1" applyAlignment="1">
      <alignment horizontal="center"/>
    </xf>
    <xf numFmtId="0" fontId="1" fillId="44" borderId="56" xfId="0" applyFont="1" applyFill="1" applyBorder="1" applyAlignment="1">
      <alignment vertical="center"/>
    </xf>
    <xf numFmtId="0" fontId="0" fillId="0" borderId="0" xfId="0"/>
    <xf numFmtId="165" fontId="1" fillId="38" borderId="30" xfId="0" applyNumberFormat="1" applyFont="1" applyFill="1" applyBorder="1" applyAlignment="1">
      <alignment horizontal="center"/>
    </xf>
    <xf numFmtId="0" fontId="1" fillId="44" borderId="57" xfId="0" applyFont="1" applyFill="1" applyBorder="1" applyAlignment="1">
      <alignment vertical="center"/>
    </xf>
    <xf numFmtId="165" fontId="1" fillId="38" borderId="27" xfId="0" applyNumberFormat="1" applyFont="1" applyFill="1" applyBorder="1" applyAlignment="1">
      <alignment horizontal="center"/>
    </xf>
    <xf numFmtId="0" fontId="0" fillId="0" borderId="0" xfId="0"/>
    <xf numFmtId="165" fontId="0" fillId="0" borderId="14" xfId="0" applyNumberFormat="1" applyBorder="1" applyAlignment="1">
      <alignment horizontal="center"/>
    </xf>
    <xf numFmtId="165" fontId="0" fillId="0" borderId="16" xfId="0" applyNumberFormat="1" applyBorder="1" applyAlignment="1">
      <alignment horizontal="center"/>
    </xf>
    <xf numFmtId="0" fontId="30" fillId="0" borderId="0" xfId="0" applyFont="1" applyAlignment="1">
      <alignment horizontal="left" vertical="center" wrapText="1"/>
    </xf>
    <xf numFmtId="165" fontId="0" fillId="0" borderId="51" xfId="0" applyNumberFormat="1" applyBorder="1" applyAlignment="1">
      <alignment horizontal="center"/>
    </xf>
    <xf numFmtId="165" fontId="0" fillId="0" borderId="49" xfId="0" applyNumberFormat="1" applyBorder="1" applyAlignment="1">
      <alignment horizontal="center"/>
    </xf>
    <xf numFmtId="0" fontId="0" fillId="0" borderId="51" xfId="0" applyBorder="1" applyAlignment="1">
      <alignment horizontal="center"/>
    </xf>
    <xf numFmtId="0" fontId="0" fillId="0" borderId="49" xfId="0" applyBorder="1" applyAlignment="1">
      <alignment horizontal="center"/>
    </xf>
    <xf numFmtId="0" fontId="0" fillId="0" borderId="0" xfId="0" applyAlignment="1">
      <alignment horizontal="left" vertical="center" wrapText="1"/>
    </xf>
    <xf numFmtId="165" fontId="0" fillId="0" borderId="47" xfId="0" applyNumberFormat="1" applyBorder="1" applyAlignment="1">
      <alignment horizontal="center"/>
    </xf>
    <xf numFmtId="165" fontId="0" fillId="0" borderId="45" xfId="0" applyNumberFormat="1" applyBorder="1" applyAlignment="1">
      <alignment horizontal="center"/>
    </xf>
    <xf numFmtId="0" fontId="1" fillId="0" borderId="0" xfId="0" applyFont="1" applyAlignment="1">
      <alignment horizontal="left" vertical="center" wrapText="1"/>
    </xf>
    <xf numFmtId="165" fontId="1" fillId="44" borderId="61" xfId="0" applyNumberFormat="1" applyFont="1" applyFill="1" applyBorder="1" applyAlignment="1">
      <alignment horizontal="center" vertical="center"/>
    </xf>
    <xf numFmtId="165" fontId="1" fillId="44" borderId="58" xfId="0" applyNumberFormat="1" applyFont="1" applyFill="1" applyBorder="1" applyAlignment="1">
      <alignment horizontal="center" vertical="center" wrapText="1"/>
    </xf>
    <xf numFmtId="165" fontId="1" fillId="44" borderId="58" xfId="0" applyNumberFormat="1" applyFont="1" applyFill="1" applyBorder="1" applyAlignment="1">
      <alignment horizontal="center" vertical="center"/>
    </xf>
    <xf numFmtId="165" fontId="1" fillId="44" borderId="64" xfId="0" applyNumberFormat="1" applyFont="1" applyFill="1" applyBorder="1" applyAlignment="1">
      <alignment horizontal="center" vertical="center"/>
    </xf>
    <xf numFmtId="165" fontId="1" fillId="44" borderId="64" xfId="0" applyNumberFormat="1" applyFont="1" applyFill="1" applyBorder="1" applyAlignment="1">
      <alignment horizontal="center" vertical="center" wrapText="1"/>
    </xf>
    <xf numFmtId="0" fontId="1" fillId="44" borderId="59" xfId="0" applyFont="1" applyFill="1" applyBorder="1" applyAlignment="1">
      <alignment horizontal="center" vertical="center" wrapText="1"/>
    </xf>
    <xf numFmtId="0" fontId="1" fillId="44" borderId="64"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wrapText="1"/>
    </xf>
    <xf numFmtId="0" fontId="1" fillId="0" borderId="72" xfId="0" applyFont="1" applyBorder="1" applyAlignment="1">
      <alignment horizontal="center"/>
    </xf>
    <xf numFmtId="0" fontId="1" fillId="0" borderId="71" xfId="0" applyFont="1" applyBorder="1" applyAlignment="1">
      <alignment horizontal="center"/>
    </xf>
    <xf numFmtId="0" fontId="1" fillId="0" borderId="44" xfId="0" applyFont="1" applyBorder="1" applyAlignment="1">
      <alignment horizontal="center"/>
    </xf>
    <xf numFmtId="0" fontId="0" fillId="0" borderId="0" xfId="0" applyAlignment="1">
      <alignment horizontal="left" wrapText="1"/>
    </xf>
    <xf numFmtId="0" fontId="0" fillId="5" borderId="47" xfId="0" applyFill="1" applyBorder="1" applyAlignment="1">
      <alignment horizontal="center"/>
    </xf>
    <xf numFmtId="0" fontId="0" fillId="5" borderId="4" xfId="0" applyFill="1" applyBorder="1" applyAlignment="1">
      <alignment horizontal="center"/>
    </xf>
    <xf numFmtId="0" fontId="0" fillId="5" borderId="73" xfId="0" applyFill="1" applyBorder="1" applyAlignment="1">
      <alignment horizontal="center"/>
    </xf>
    <xf numFmtId="0" fontId="0" fillId="0" borderId="22" xfId="0" applyFill="1" applyBorder="1" applyAlignment="1">
      <alignment horizontal="center" wrapText="1"/>
    </xf>
    <xf numFmtId="0" fontId="0" fillId="0" borderId="3" xfId="0" applyFill="1" applyBorder="1" applyAlignment="1">
      <alignment horizontal="center" wrapText="1"/>
    </xf>
    <xf numFmtId="0" fontId="12" fillId="0" borderId="1" xfId="0" applyFont="1" applyFill="1" applyBorder="1" applyAlignment="1">
      <alignment horizontal="center" wrapText="1"/>
    </xf>
    <xf numFmtId="0" fontId="0" fillId="0" borderId="28"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6" xfId="0" applyFill="1" applyBorder="1" applyAlignment="1">
      <alignment horizontal="center" vertical="center" wrapText="1"/>
    </xf>
    <xf numFmtId="0" fontId="7" fillId="0" borderId="10" xfId="0" applyFont="1" applyBorder="1" applyAlignment="1">
      <alignment horizontal="center"/>
    </xf>
    <xf numFmtId="0" fontId="7" fillId="0" borderId="11" xfId="0" applyFont="1" applyBorder="1" applyAlignment="1">
      <alignment horizontal="center"/>
    </xf>
    <xf numFmtId="0" fontId="7" fillId="0" borderId="13" xfId="0" applyFont="1" applyBorder="1" applyAlignment="1">
      <alignment horizontal="center"/>
    </xf>
    <xf numFmtId="0" fontId="7" fillId="0" borderId="0" xfId="0" applyFont="1" applyAlignment="1">
      <alignment horizontal="left" vertical="top" wrapText="1"/>
    </xf>
    <xf numFmtId="0" fontId="0" fillId="0" borderId="5" xfId="0" applyBorder="1" applyAlignment="1">
      <alignment horizontal="left"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wrapText="1"/>
    </xf>
    <xf numFmtId="0" fontId="0" fillId="0" borderId="9" xfId="0" applyBorder="1" applyAlignment="1">
      <alignment horizontal="center" wrapText="1"/>
    </xf>
    <xf numFmtId="3" fontId="9" fillId="0" borderId="1" xfId="0" applyNumberFormat="1" applyFont="1" applyBorder="1" applyAlignment="1">
      <alignment horizontal="center"/>
    </xf>
    <xf numFmtId="9" fontId="8" fillId="0" borderId="19" xfId="0" applyNumberFormat="1" applyFont="1" applyBorder="1" applyAlignment="1">
      <alignment horizontal="center" vertical="center"/>
    </xf>
    <xf numFmtId="9" fontId="8" fillId="0" borderId="6" xfId="0" applyNumberFormat="1" applyFont="1" applyBorder="1" applyAlignment="1">
      <alignment horizontal="center" vertical="center"/>
    </xf>
    <xf numFmtId="9" fontId="8" fillId="0" borderId="32" xfId="0" applyNumberFormat="1" applyFont="1" applyBorder="1" applyAlignment="1">
      <alignment horizontal="center" vertical="center"/>
    </xf>
    <xf numFmtId="9" fontId="8" fillId="0" borderId="7" xfId="0" applyNumberFormat="1" applyFont="1" applyBorder="1" applyAlignment="1">
      <alignment horizontal="center" vertical="center"/>
    </xf>
    <xf numFmtId="0" fontId="7" fillId="0" borderId="0" xfId="0" applyFont="1" applyAlignment="1">
      <alignment horizontal="center" wrapText="1"/>
    </xf>
    <xf numFmtId="0" fontId="10" fillId="3" borderId="2" xfId="0" applyFont="1" applyFill="1" applyBorder="1" applyAlignment="1">
      <alignment horizontal="center" wrapText="1"/>
    </xf>
    <xf numFmtId="0" fontId="10" fillId="3" borderId="3" xfId="0" applyFont="1" applyFill="1" applyBorder="1" applyAlignment="1">
      <alignment horizontal="center" wrapText="1"/>
    </xf>
    <xf numFmtId="0" fontId="10" fillId="3" borderId="11" xfId="0" applyFont="1" applyFill="1" applyBorder="1" applyAlignment="1">
      <alignment horizontal="center" wrapText="1"/>
    </xf>
    <xf numFmtId="0" fontId="10" fillId="3" borderId="1" xfId="0" applyFont="1" applyFill="1" applyBorder="1" applyAlignment="1">
      <alignment horizontal="center" wrapText="1"/>
    </xf>
    <xf numFmtId="0" fontId="10" fillId="3" borderId="1" xfId="0" quotePrefix="1" applyFont="1" applyFill="1" applyBorder="1" applyAlignment="1">
      <alignment horizontal="center" wrapText="1"/>
    </xf>
    <xf numFmtId="0" fontId="10" fillId="0" borderId="10"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6" xfId="0" applyFont="1" applyFill="1" applyBorder="1" applyAlignment="1">
      <alignment horizontal="center" vertical="center" wrapText="1"/>
    </xf>
    <xf numFmtId="164" fontId="0" fillId="0" borderId="55" xfId="0" applyNumberFormat="1" applyBorder="1" applyAlignment="1">
      <alignment horizontal="center" vertical="center"/>
    </xf>
    <xf numFmtId="164" fontId="0" fillId="0" borderId="70" xfId="0" applyNumberFormat="1" applyBorder="1" applyAlignment="1">
      <alignment horizontal="center" vertical="center"/>
    </xf>
    <xf numFmtId="3" fontId="0" fillId="0" borderId="54" xfId="0" applyNumberFormat="1" applyBorder="1" applyAlignment="1">
      <alignment horizontal="center" vertical="center"/>
    </xf>
    <xf numFmtId="3" fontId="0" fillId="0" borderId="26" xfId="0" applyNumberFormat="1" applyBorder="1" applyAlignment="1">
      <alignment horizontal="center" vertical="center"/>
    </xf>
    <xf numFmtId="0" fontId="0" fillId="0" borderId="0" xfId="0" applyFill="1" applyBorder="1" applyAlignment="1">
      <alignment horizontal="center"/>
    </xf>
    <xf numFmtId="0" fontId="30" fillId="0" borderId="0" xfId="0" applyFont="1" applyAlignment="1">
      <alignment horizontal="left" vertical="center" wrapText="1"/>
    </xf>
    <xf numFmtId="0" fontId="1" fillId="38" borderId="44" xfId="0" applyFont="1" applyFill="1" applyBorder="1" applyAlignment="1">
      <alignment horizontal="center"/>
    </xf>
    <xf numFmtId="0" fontId="1" fillId="38" borderId="71" xfId="0" applyFont="1" applyFill="1" applyBorder="1" applyAlignment="1">
      <alignment horizont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0" fillId="0" borderId="53" xfId="0" applyBorder="1" applyAlignment="1">
      <alignment horizontal="center" vertical="center"/>
    </xf>
    <xf numFmtId="0" fontId="0" fillId="0" borderId="57" xfId="0" applyBorder="1" applyAlignment="1">
      <alignment horizontal="center" vertical="center"/>
    </xf>
    <xf numFmtId="0" fontId="0" fillId="0" borderId="0" xfId="0" applyBorder="1" applyAlignment="1">
      <alignment horizontal="center"/>
    </xf>
    <xf numFmtId="0" fontId="0" fillId="0" borderId="0" xfId="0" applyAlignment="1">
      <alignment horizontal="left" vertical="center" wrapText="1"/>
    </xf>
    <xf numFmtId="0" fontId="1" fillId="38" borderId="56" xfId="0" applyFont="1" applyFill="1" applyBorder="1" applyAlignment="1">
      <alignment horizontal="center" vertical="center"/>
    </xf>
    <xf numFmtId="0" fontId="1" fillId="38" borderId="65" xfId="0" applyFont="1" applyFill="1" applyBorder="1" applyAlignment="1">
      <alignment horizontal="center" vertical="center"/>
    </xf>
    <xf numFmtId="0" fontId="1" fillId="38" borderId="10" xfId="0" applyFont="1" applyFill="1" applyBorder="1" applyAlignment="1">
      <alignment horizontal="center"/>
    </xf>
    <xf numFmtId="0" fontId="1" fillId="38" borderId="13" xfId="0" applyFont="1" applyFill="1" applyBorder="1" applyAlignment="1">
      <alignment horizontal="center"/>
    </xf>
    <xf numFmtId="0" fontId="1" fillId="38" borderId="66" xfId="0" applyFont="1" applyFill="1" applyBorder="1" applyAlignment="1">
      <alignment horizontal="center"/>
    </xf>
    <xf numFmtId="0" fontId="0" fillId="0" borderId="0" xfId="0" applyAlignment="1">
      <alignment horizontal="center" vertical="center"/>
    </xf>
    <xf numFmtId="0" fontId="30" fillId="0" borderId="0" xfId="0" applyFont="1" applyAlignment="1">
      <alignment horizontal="left"/>
    </xf>
    <xf numFmtId="0" fontId="40" fillId="0" borderId="0" xfId="0" applyFont="1" applyAlignment="1">
      <alignment horizontal="left" vertical="center" wrapText="1"/>
    </xf>
    <xf numFmtId="0" fontId="30" fillId="0" borderId="0" xfId="0" applyFont="1" applyAlignment="1">
      <alignment horizontal="left" vertical="top" wrapText="1"/>
    </xf>
    <xf numFmtId="0" fontId="1" fillId="44" borderId="58" xfId="0" applyFont="1" applyFill="1" applyBorder="1" applyAlignment="1">
      <alignment horizontal="center" vertical="center" wrapText="1"/>
    </xf>
    <xf numFmtId="0" fontId="1" fillId="44" borderId="60" xfId="0" applyFont="1" applyFill="1" applyBorder="1" applyAlignment="1">
      <alignment horizontal="center" vertical="center" wrapText="1"/>
    </xf>
    <xf numFmtId="0" fontId="1" fillId="38" borderId="10" xfId="0" applyFont="1" applyFill="1" applyBorder="1" applyAlignment="1">
      <alignment horizontal="center" vertical="center" wrapText="1"/>
    </xf>
    <xf numFmtId="0" fontId="1" fillId="38" borderId="13" xfId="0" applyFont="1" applyFill="1" applyBorder="1" applyAlignment="1">
      <alignment horizontal="center" vertical="center" wrapText="1"/>
    </xf>
    <xf numFmtId="0" fontId="1" fillId="38" borderId="14" xfId="0" applyFont="1" applyFill="1" applyBorder="1" applyAlignment="1">
      <alignment horizontal="center" vertical="center" wrapText="1"/>
    </xf>
    <xf numFmtId="0" fontId="1" fillId="38" borderId="15" xfId="0" applyFont="1" applyFill="1" applyBorder="1" applyAlignment="1">
      <alignment horizontal="center" vertical="center" wrapText="1"/>
    </xf>
    <xf numFmtId="0" fontId="1" fillId="38" borderId="16" xfId="0" applyFont="1" applyFill="1" applyBorder="1" applyAlignment="1">
      <alignment horizontal="center" vertical="center" wrapText="1"/>
    </xf>
    <xf numFmtId="0" fontId="1" fillId="38" borderId="18" xfId="0" applyFont="1" applyFill="1" applyBorder="1" applyAlignment="1">
      <alignment horizontal="center" vertical="center" wrapText="1"/>
    </xf>
    <xf numFmtId="0" fontId="1" fillId="38" borderId="48" xfId="0" applyFont="1" applyFill="1" applyBorder="1" applyAlignment="1">
      <alignment horizontal="center"/>
    </xf>
    <xf numFmtId="0" fontId="1" fillId="38" borderId="51" xfId="0" applyFont="1" applyFill="1" applyBorder="1" applyAlignment="1">
      <alignment horizontal="center"/>
    </xf>
    <xf numFmtId="0" fontId="1" fillId="38" borderId="49" xfId="0" applyFont="1" applyFill="1" applyBorder="1" applyAlignment="1">
      <alignment horizontal="center"/>
    </xf>
    <xf numFmtId="0" fontId="1" fillId="44" borderId="58" xfId="0" applyFont="1" applyFill="1" applyBorder="1" applyAlignment="1">
      <alignment horizontal="center"/>
    </xf>
    <xf numFmtId="0" fontId="1" fillId="44" borderId="59" xfId="0" applyFont="1" applyFill="1" applyBorder="1" applyAlignment="1">
      <alignment horizontal="center"/>
    </xf>
    <xf numFmtId="0" fontId="1" fillId="44" borderId="60" xfId="0" applyFont="1" applyFill="1" applyBorder="1" applyAlignment="1">
      <alignment horizontal="center"/>
    </xf>
    <xf numFmtId="0" fontId="1" fillId="44" borderId="56" xfId="0" applyFont="1" applyFill="1" applyBorder="1" applyAlignment="1">
      <alignment horizontal="center" vertical="center"/>
    </xf>
    <xf numFmtId="0" fontId="1" fillId="44" borderId="65" xfId="0" applyFont="1" applyFill="1" applyBorder="1" applyAlignment="1">
      <alignment horizontal="center" vertical="center"/>
    </xf>
    <xf numFmtId="0" fontId="1" fillId="44" borderId="57" xfId="0" applyFont="1" applyFill="1" applyBorder="1" applyAlignment="1">
      <alignment horizontal="center" vertical="center"/>
    </xf>
    <xf numFmtId="3" fontId="1" fillId="38" borderId="28" xfId="0" applyNumberFormat="1" applyFont="1" applyFill="1" applyBorder="1" applyAlignment="1">
      <alignment horizontal="center" vertical="center"/>
    </xf>
    <xf numFmtId="3" fontId="1" fillId="38" borderId="30" xfId="0" applyNumberFormat="1" applyFont="1" applyFill="1" applyBorder="1" applyAlignment="1">
      <alignment horizontal="center" vertical="center"/>
    </xf>
    <xf numFmtId="3" fontId="1" fillId="38" borderId="58" xfId="0" applyNumberFormat="1" applyFont="1" applyFill="1" applyBorder="1" applyAlignment="1">
      <alignment horizontal="center"/>
    </xf>
    <xf numFmtId="3" fontId="1" fillId="38" borderId="59" xfId="0" applyNumberFormat="1" applyFont="1" applyFill="1" applyBorder="1" applyAlignment="1">
      <alignment horizontal="center"/>
    </xf>
    <xf numFmtId="3" fontId="1" fillId="38" borderId="60" xfId="0" applyNumberFormat="1" applyFont="1" applyFill="1" applyBorder="1" applyAlignment="1">
      <alignment horizontal="center"/>
    </xf>
    <xf numFmtId="0" fontId="0" fillId="0" borderId="0" xfId="0" applyAlignment="1">
      <alignment horizontal="left" vertical="top" wrapText="1"/>
    </xf>
    <xf numFmtId="0" fontId="31" fillId="0" borderId="0" xfId="0" applyFont="1" applyAlignment="1">
      <alignment horizontal="left" vertical="center" wrapText="1"/>
    </xf>
    <xf numFmtId="0" fontId="31" fillId="0" borderId="0" xfId="0" applyFont="1" applyAlignment="1">
      <alignment horizontal="left" vertical="top" wrapText="1"/>
    </xf>
    <xf numFmtId="0" fontId="1" fillId="38" borderId="58" xfId="0" applyFont="1" applyFill="1" applyBorder="1" applyAlignment="1">
      <alignment horizontal="center" vertical="center" wrapText="1"/>
    </xf>
    <xf numFmtId="0" fontId="1" fillId="38" borderId="59" xfId="0" applyFont="1" applyFill="1" applyBorder="1" applyAlignment="1">
      <alignment horizontal="center" vertical="center" wrapText="1"/>
    </xf>
    <xf numFmtId="0" fontId="1" fillId="38" borderId="60" xfId="0" applyFont="1" applyFill="1" applyBorder="1" applyAlignment="1">
      <alignment horizontal="center" vertical="center" wrapText="1"/>
    </xf>
    <xf numFmtId="0" fontId="1" fillId="38" borderId="57" xfId="0" applyFont="1" applyFill="1" applyBorder="1" applyAlignment="1">
      <alignment horizontal="center" vertical="center"/>
    </xf>
    <xf numFmtId="3" fontId="1" fillId="38" borderId="56" xfId="0" applyNumberFormat="1" applyFont="1" applyFill="1" applyBorder="1" applyAlignment="1">
      <alignment horizontal="center" vertical="center" wrapText="1"/>
    </xf>
    <xf numFmtId="3" fontId="1" fillId="38" borderId="57" xfId="0" applyNumberFormat="1"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8" fillId="39" borderId="0" xfId="0" applyFont="1" applyFill="1" applyBorder="1" applyAlignment="1">
      <alignment horizontal="left" vertical="top"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qa.org.uk/files_ccc/Standard_Grade_SCE_CSYS_2002.xl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2AF20-0FF7-42F0-B311-E8EE32E9069A}">
  <dimension ref="A1:O13"/>
  <sheetViews>
    <sheetView tabSelected="1" workbookViewId="0">
      <selection activeCell="C1" sqref="C1"/>
    </sheetView>
  </sheetViews>
  <sheetFormatPr defaultRowHeight="15" x14ac:dyDescent="0.25"/>
  <cols>
    <col min="1" max="1" width="6.5703125" customWidth="1"/>
    <col min="2" max="2" width="13.85546875" style="1" customWidth="1"/>
    <col min="3" max="3" width="32.85546875" style="1" customWidth="1"/>
    <col min="4" max="4" width="125.7109375" style="1" customWidth="1"/>
  </cols>
  <sheetData>
    <row r="1" spans="1:15" ht="18.75" x14ac:dyDescent="0.3">
      <c r="A1" s="186"/>
      <c r="B1" s="470" t="s">
        <v>252</v>
      </c>
      <c r="C1" s="301"/>
      <c r="D1" s="301"/>
    </row>
    <row r="2" spans="1:15" ht="33" customHeight="1" x14ac:dyDescent="0.25">
      <c r="A2" s="3">
        <v>1</v>
      </c>
      <c r="B2" s="502" t="s">
        <v>120</v>
      </c>
      <c r="C2" s="2" t="s">
        <v>205</v>
      </c>
      <c r="D2" s="2" t="s">
        <v>209</v>
      </c>
    </row>
    <row r="3" spans="1:15" x14ac:dyDescent="0.25">
      <c r="A3" s="3">
        <v>2</v>
      </c>
      <c r="B3" s="502"/>
      <c r="C3" s="2" t="s">
        <v>95</v>
      </c>
      <c r="D3" s="2" t="s">
        <v>204</v>
      </c>
    </row>
    <row r="4" spans="1:15" s="354" customFormat="1" x14ac:dyDescent="0.25">
      <c r="A4" s="3">
        <v>3</v>
      </c>
      <c r="B4" s="502"/>
      <c r="C4" s="2" t="s">
        <v>240</v>
      </c>
      <c r="D4" s="2" t="s">
        <v>245</v>
      </c>
    </row>
    <row r="5" spans="1:15" ht="30" x14ac:dyDescent="0.25">
      <c r="A5" s="3">
        <v>4</v>
      </c>
      <c r="B5" s="502"/>
      <c r="C5" s="2" t="s">
        <v>119</v>
      </c>
      <c r="D5" s="2" t="s">
        <v>137</v>
      </c>
    </row>
    <row r="6" spans="1:15" ht="30" customHeight="1" x14ac:dyDescent="0.25">
      <c r="A6" s="271">
        <v>5</v>
      </c>
      <c r="B6" s="502"/>
      <c r="C6" s="2" t="s">
        <v>94</v>
      </c>
      <c r="D6" s="2" t="s">
        <v>206</v>
      </c>
    </row>
    <row r="7" spans="1:15" ht="32.25" customHeight="1" x14ac:dyDescent="0.25">
      <c r="A7" s="271">
        <v>6</v>
      </c>
      <c r="B7" s="502" t="s">
        <v>121</v>
      </c>
      <c r="C7" s="274" t="s">
        <v>152</v>
      </c>
      <c r="D7" s="273" t="s">
        <v>208</v>
      </c>
      <c r="E7" s="192"/>
      <c r="F7" s="192"/>
      <c r="G7" s="192"/>
      <c r="H7" s="192"/>
      <c r="I7" s="192"/>
      <c r="J7" s="192"/>
      <c r="K7" s="192"/>
      <c r="L7" s="192"/>
      <c r="M7" s="192"/>
      <c r="N7" s="192"/>
      <c r="O7" s="192"/>
    </row>
    <row r="8" spans="1:15" x14ac:dyDescent="0.25">
      <c r="A8" s="271">
        <v>7</v>
      </c>
      <c r="B8" s="502"/>
      <c r="C8" s="274" t="s">
        <v>192</v>
      </c>
      <c r="D8" s="273" t="s">
        <v>193</v>
      </c>
      <c r="E8" s="192"/>
      <c r="F8" s="192"/>
      <c r="G8" s="192"/>
      <c r="H8" s="192"/>
      <c r="I8" s="192"/>
      <c r="J8" s="192"/>
      <c r="K8" s="192"/>
      <c r="L8" s="192"/>
      <c r="M8" s="192"/>
      <c r="N8" s="192"/>
      <c r="O8" s="192"/>
    </row>
    <row r="9" spans="1:15" x14ac:dyDescent="0.25">
      <c r="A9" s="3">
        <v>8</v>
      </c>
      <c r="B9" s="502"/>
      <c r="C9" s="274" t="s">
        <v>157</v>
      </c>
      <c r="D9" s="2" t="s">
        <v>158</v>
      </c>
      <c r="E9" s="189"/>
      <c r="F9" s="189"/>
      <c r="G9" s="189"/>
      <c r="H9" s="189"/>
      <c r="I9" s="189"/>
      <c r="J9" s="189"/>
      <c r="K9" s="189"/>
      <c r="L9" s="189"/>
      <c r="M9" s="189"/>
      <c r="N9" s="189"/>
      <c r="O9" s="189"/>
    </row>
    <row r="10" spans="1:15" ht="30" customHeight="1" x14ac:dyDescent="0.25">
      <c r="A10" s="3">
        <v>9</v>
      </c>
      <c r="B10" s="502"/>
      <c r="C10" s="274" t="s">
        <v>185</v>
      </c>
      <c r="D10" s="2" t="s">
        <v>207</v>
      </c>
    </row>
    <row r="11" spans="1:15" ht="30" x14ac:dyDescent="0.25">
      <c r="A11" s="271">
        <v>10</v>
      </c>
      <c r="B11" s="273" t="s">
        <v>237</v>
      </c>
      <c r="C11" s="468" t="s">
        <v>238</v>
      </c>
      <c r="D11" s="468" t="s">
        <v>239</v>
      </c>
    </row>
    <row r="12" spans="1:15" x14ac:dyDescent="0.25">
      <c r="A12" s="186"/>
      <c r="B12" s="469"/>
      <c r="C12" s="301"/>
      <c r="D12" s="301"/>
    </row>
    <row r="13" spans="1:15" x14ac:dyDescent="0.25">
      <c r="A13" s="186"/>
      <c r="B13" s="301"/>
      <c r="C13" s="301"/>
      <c r="D13" s="301"/>
    </row>
  </sheetData>
  <mergeCells count="2">
    <mergeCell ref="B2:B6"/>
    <mergeCell ref="B7:B10"/>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F2830-0B26-42C4-A2A3-6A2C17EC2BD8}">
  <dimension ref="A1:R40"/>
  <sheetViews>
    <sheetView topLeftCell="A18" workbookViewId="0">
      <selection activeCell="D19" sqref="D19:E19"/>
    </sheetView>
  </sheetViews>
  <sheetFormatPr defaultRowHeight="15" x14ac:dyDescent="0.25"/>
  <cols>
    <col min="3" max="3" width="9.140625" customWidth="1"/>
  </cols>
  <sheetData>
    <row r="1" spans="1:18" ht="15" customHeight="1" x14ac:dyDescent="0.25">
      <c r="A1" t="s">
        <v>140</v>
      </c>
      <c r="B1" s="591" t="s">
        <v>173</v>
      </c>
      <c r="C1" s="591"/>
      <c r="D1" s="591"/>
      <c r="E1" s="591"/>
      <c r="F1" s="591"/>
      <c r="G1" s="591"/>
      <c r="H1" s="591"/>
      <c r="I1" s="591"/>
      <c r="J1" s="591"/>
      <c r="K1" s="591"/>
      <c r="L1" s="591"/>
      <c r="M1" s="591"/>
      <c r="N1" s="591"/>
      <c r="O1" s="591"/>
      <c r="P1" s="591"/>
      <c r="Q1" s="591"/>
      <c r="R1" s="591"/>
    </row>
    <row r="2" spans="1:18" x14ac:dyDescent="0.25">
      <c r="B2" s="591"/>
      <c r="C2" s="591"/>
      <c r="D2" s="591"/>
      <c r="E2" s="591"/>
      <c r="F2" s="591"/>
      <c r="G2" s="591"/>
      <c r="H2" s="591"/>
      <c r="I2" s="591"/>
      <c r="J2" s="591"/>
      <c r="K2" s="591"/>
      <c r="L2" s="591"/>
      <c r="M2" s="591"/>
      <c r="N2" s="591"/>
      <c r="O2" s="591"/>
      <c r="P2" s="591"/>
      <c r="Q2" s="591"/>
      <c r="R2" s="591"/>
    </row>
    <row r="3" spans="1:18" x14ac:dyDescent="0.25">
      <c r="B3" s="591"/>
      <c r="C3" s="591"/>
      <c r="D3" s="591"/>
      <c r="E3" s="591"/>
      <c r="F3" s="591"/>
      <c r="G3" s="591"/>
      <c r="H3" s="591"/>
      <c r="I3" s="591"/>
      <c r="J3" s="591"/>
      <c r="K3" s="591"/>
      <c r="L3" s="591"/>
      <c r="M3" s="591"/>
      <c r="N3" s="591"/>
      <c r="O3" s="591"/>
      <c r="P3" s="591"/>
      <c r="Q3" s="591"/>
      <c r="R3" s="591"/>
    </row>
    <row r="5" spans="1:18" ht="15" customHeight="1" x14ac:dyDescent="0.25">
      <c r="A5" t="s">
        <v>174</v>
      </c>
      <c r="B5" s="592" t="s">
        <v>175</v>
      </c>
      <c r="C5" s="592"/>
      <c r="D5" s="592"/>
      <c r="E5" s="592"/>
      <c r="F5" s="592"/>
      <c r="G5" s="592"/>
      <c r="H5" s="592"/>
      <c r="I5" s="592"/>
      <c r="J5" s="592"/>
      <c r="K5" s="592"/>
      <c r="L5" s="592"/>
      <c r="M5" s="592"/>
      <c r="N5" s="592"/>
      <c r="O5" s="592"/>
      <c r="P5" s="592"/>
      <c r="Q5" s="592"/>
      <c r="R5" s="592"/>
    </row>
    <row r="6" spans="1:18" x14ac:dyDescent="0.25">
      <c r="B6" s="592"/>
      <c r="C6" s="592"/>
      <c r="D6" s="592"/>
      <c r="E6" s="592"/>
      <c r="F6" s="592"/>
      <c r="G6" s="592"/>
      <c r="H6" s="592"/>
      <c r="I6" s="592"/>
      <c r="J6" s="592"/>
      <c r="K6" s="592"/>
      <c r="L6" s="592"/>
      <c r="M6" s="592"/>
      <c r="N6" s="592"/>
      <c r="O6" s="592"/>
      <c r="P6" s="592"/>
      <c r="Q6" s="592"/>
      <c r="R6" s="592"/>
    </row>
    <row r="7" spans="1:18" x14ac:dyDescent="0.25">
      <c r="B7" s="592"/>
      <c r="C7" s="592"/>
      <c r="D7" s="592"/>
      <c r="E7" s="592"/>
      <c r="F7" s="592"/>
      <c r="G7" s="592"/>
      <c r="H7" s="592"/>
      <c r="I7" s="592"/>
      <c r="J7" s="592"/>
      <c r="K7" s="592"/>
      <c r="L7" s="592"/>
      <c r="M7" s="592"/>
      <c r="N7" s="592"/>
      <c r="O7" s="592"/>
      <c r="P7" s="592"/>
      <c r="Q7" s="592"/>
      <c r="R7" s="592"/>
    </row>
    <row r="8" spans="1:18" x14ac:dyDescent="0.25">
      <c r="B8" s="246"/>
      <c r="C8" s="246"/>
      <c r="D8" s="246"/>
      <c r="E8" s="246"/>
      <c r="F8" s="246"/>
      <c r="G8" s="246"/>
      <c r="H8" s="246"/>
      <c r="I8" s="246"/>
      <c r="J8" s="246"/>
      <c r="K8" s="246"/>
      <c r="L8" s="246"/>
    </row>
    <row r="9" spans="1:18" ht="15" customHeight="1" x14ac:dyDescent="0.25">
      <c r="B9" s="591" t="s">
        <v>176</v>
      </c>
      <c r="C9" s="591"/>
      <c r="D9" s="591"/>
      <c r="E9" s="591"/>
      <c r="F9" s="591"/>
      <c r="G9" s="591"/>
      <c r="H9" s="591"/>
      <c r="I9" s="591"/>
      <c r="J9" s="591"/>
      <c r="K9" s="591"/>
      <c r="L9" s="591"/>
      <c r="M9" s="591"/>
      <c r="N9" s="591"/>
      <c r="O9" s="591"/>
      <c r="P9" s="591"/>
      <c r="Q9" s="591"/>
      <c r="R9" s="591"/>
    </row>
    <row r="10" spans="1:18" x14ac:dyDescent="0.25">
      <c r="B10" s="1"/>
      <c r="C10" s="1"/>
      <c r="D10" s="1"/>
      <c r="E10" s="1"/>
      <c r="F10" s="1"/>
      <c r="G10" s="1"/>
      <c r="H10" s="1"/>
      <c r="I10" s="1"/>
      <c r="J10" s="1"/>
      <c r="K10" s="1"/>
      <c r="L10" s="1"/>
      <c r="M10" s="241"/>
      <c r="N10" s="241"/>
      <c r="O10" s="241"/>
      <c r="P10" s="241"/>
      <c r="Q10" s="241"/>
      <c r="R10" s="241"/>
    </row>
    <row r="11" spans="1:18" x14ac:dyDescent="0.25">
      <c r="B11" s="244" t="s">
        <v>177</v>
      </c>
      <c r="C11" s="241"/>
      <c r="D11" s="241"/>
      <c r="E11" s="241"/>
      <c r="F11" s="241"/>
      <c r="G11" s="241"/>
      <c r="H11" s="241"/>
      <c r="I11" s="241"/>
      <c r="J11" s="241"/>
      <c r="K11" s="241"/>
      <c r="L11" s="241"/>
    </row>
    <row r="12" spans="1:18" x14ac:dyDescent="0.25">
      <c r="B12" s="245" t="s">
        <v>178</v>
      </c>
      <c r="C12" s="241"/>
      <c r="D12" s="241"/>
      <c r="E12" s="241"/>
      <c r="F12" s="241"/>
      <c r="G12" s="241"/>
      <c r="H12" s="241"/>
      <c r="I12" s="241"/>
      <c r="J12" s="241"/>
      <c r="K12" s="241"/>
      <c r="L12" s="241"/>
    </row>
    <row r="13" spans="1:18" ht="15" customHeight="1" x14ac:dyDescent="0.25">
      <c r="B13" s="593" t="s">
        <v>179</v>
      </c>
      <c r="C13" s="593"/>
      <c r="D13" s="593"/>
      <c r="E13" s="593"/>
      <c r="F13" s="593"/>
      <c r="G13" s="593"/>
      <c r="H13" s="593"/>
      <c r="I13" s="593"/>
      <c r="J13" s="593"/>
      <c r="K13" s="593"/>
      <c r="L13" s="593"/>
      <c r="M13" s="593"/>
      <c r="N13" s="593"/>
      <c r="O13" s="593"/>
      <c r="P13" s="593"/>
      <c r="Q13" s="593"/>
      <c r="R13" s="593"/>
    </row>
    <row r="14" spans="1:18" x14ac:dyDescent="0.25">
      <c r="B14" s="593"/>
      <c r="C14" s="593"/>
      <c r="D14" s="593"/>
      <c r="E14" s="593"/>
      <c r="F14" s="593"/>
      <c r="G14" s="593"/>
      <c r="H14" s="593"/>
      <c r="I14" s="593"/>
      <c r="J14" s="593"/>
      <c r="K14" s="593"/>
      <c r="L14" s="593"/>
      <c r="M14" s="593"/>
      <c r="N14" s="593"/>
      <c r="O14" s="593"/>
      <c r="P14" s="593"/>
      <c r="Q14" s="593"/>
      <c r="R14" s="593"/>
    </row>
    <row r="15" spans="1:18" ht="15" customHeight="1" x14ac:dyDescent="0.25">
      <c r="B15" s="507" t="s">
        <v>180</v>
      </c>
      <c r="C15" s="507"/>
      <c r="D15" s="507"/>
      <c r="E15" s="507"/>
      <c r="F15" s="507"/>
      <c r="G15" s="507"/>
      <c r="H15" s="507"/>
      <c r="I15" s="507"/>
      <c r="J15" s="507"/>
      <c r="K15" s="507"/>
      <c r="L15" s="507"/>
      <c r="M15" s="507"/>
      <c r="N15" s="507"/>
      <c r="O15" s="507"/>
      <c r="P15" s="507"/>
      <c r="Q15" s="507"/>
      <c r="R15" s="507"/>
    </row>
    <row r="16" spans="1:18" x14ac:dyDescent="0.25">
      <c r="B16" s="242" t="s">
        <v>181</v>
      </c>
      <c r="C16" s="1"/>
      <c r="D16" s="1"/>
      <c r="E16" s="1"/>
      <c r="F16" s="1"/>
      <c r="G16" s="1"/>
      <c r="H16" s="1"/>
      <c r="I16" s="1"/>
      <c r="J16" s="1"/>
      <c r="K16" s="1"/>
      <c r="L16" s="1"/>
    </row>
    <row r="17" spans="2:12" ht="15.75" thickBot="1" x14ac:dyDescent="0.3">
      <c r="B17" s="240"/>
      <c r="C17" s="240"/>
      <c r="D17" s="240"/>
      <c r="E17" s="240"/>
      <c r="F17" s="240"/>
      <c r="G17" s="240"/>
      <c r="H17" s="240"/>
      <c r="I17" s="240"/>
      <c r="J17" s="240"/>
      <c r="K17" s="240"/>
      <c r="L17" s="240"/>
    </row>
    <row r="18" spans="2:12" ht="15.75" thickBot="1" x14ac:dyDescent="0.3">
      <c r="B18" s="560" t="s">
        <v>143</v>
      </c>
      <c r="C18" s="594" t="s">
        <v>145</v>
      </c>
      <c r="D18" s="595"/>
      <c r="E18" s="596"/>
      <c r="F18" s="594" t="s">
        <v>146</v>
      </c>
      <c r="G18" s="595"/>
      <c r="H18" s="596"/>
      <c r="I18" s="243"/>
      <c r="J18" s="243"/>
      <c r="K18" s="243"/>
      <c r="L18" s="243"/>
    </row>
    <row r="19" spans="2:12" ht="29.25" customHeight="1" thickBot="1" x14ac:dyDescent="0.3">
      <c r="B19" s="561"/>
      <c r="C19" s="598" t="s">
        <v>182</v>
      </c>
      <c r="D19" s="594" t="s">
        <v>183</v>
      </c>
      <c r="E19" s="596"/>
      <c r="F19" s="598" t="s">
        <v>182</v>
      </c>
      <c r="G19" s="594" t="s">
        <v>183</v>
      </c>
      <c r="H19" s="596"/>
    </row>
    <row r="20" spans="2:12" ht="15.75" thickBot="1" x14ac:dyDescent="0.3">
      <c r="B20" s="597"/>
      <c r="C20" s="599"/>
      <c r="D20" s="258" t="s">
        <v>184</v>
      </c>
      <c r="E20" s="250" t="s">
        <v>148</v>
      </c>
      <c r="F20" s="599"/>
      <c r="G20" s="258" t="s">
        <v>184</v>
      </c>
      <c r="H20" s="250" t="s">
        <v>148</v>
      </c>
    </row>
    <row r="21" spans="2:12" x14ac:dyDescent="0.25">
      <c r="B21" s="257">
        <v>2002</v>
      </c>
      <c r="C21" s="254">
        <v>58069</v>
      </c>
      <c r="D21" s="259">
        <v>1376</v>
      </c>
      <c r="E21" s="251">
        <v>2.3695899999999999E-2</v>
      </c>
      <c r="F21" s="254">
        <v>2723</v>
      </c>
      <c r="G21" s="259">
        <v>491</v>
      </c>
      <c r="H21" s="251">
        <v>0.1803158</v>
      </c>
    </row>
    <row r="22" spans="2:12" x14ac:dyDescent="0.25">
      <c r="B22" s="252">
        <v>2003</v>
      </c>
      <c r="C22" s="255">
        <v>58992</v>
      </c>
      <c r="D22" s="259">
        <v>1314</v>
      </c>
      <c r="E22" s="248">
        <v>2.2274200000000001E-2</v>
      </c>
      <c r="F22" s="255">
        <v>2754</v>
      </c>
      <c r="G22" s="259">
        <v>499</v>
      </c>
      <c r="H22" s="248">
        <v>0.18119099999999999</v>
      </c>
    </row>
    <row r="23" spans="2:12" x14ac:dyDescent="0.25">
      <c r="B23" s="252">
        <v>2004</v>
      </c>
      <c r="C23" s="255">
        <v>58471</v>
      </c>
      <c r="D23" s="259">
        <v>1347</v>
      </c>
      <c r="E23" s="248">
        <v>2.3037100000000001E-2</v>
      </c>
      <c r="F23" s="255">
        <v>2780</v>
      </c>
      <c r="G23" s="259">
        <v>524</v>
      </c>
      <c r="H23" s="248">
        <v>0.1884892</v>
      </c>
    </row>
    <row r="24" spans="2:12" x14ac:dyDescent="0.25">
      <c r="B24" s="252">
        <v>2005</v>
      </c>
      <c r="C24" s="255">
        <v>56763</v>
      </c>
      <c r="D24" s="259">
        <v>1458</v>
      </c>
      <c r="E24" s="248">
        <v>2.5685699999999999E-2</v>
      </c>
      <c r="F24" s="255">
        <v>2856</v>
      </c>
      <c r="G24" s="259">
        <v>523</v>
      </c>
      <c r="H24" s="248">
        <v>0.18312320000000001</v>
      </c>
    </row>
    <row r="25" spans="2:12" x14ac:dyDescent="0.25">
      <c r="B25" s="252">
        <v>2006</v>
      </c>
      <c r="C25" s="255">
        <v>58985</v>
      </c>
      <c r="D25" s="259">
        <v>1549</v>
      </c>
      <c r="E25" s="248">
        <v>2.62609E-2</v>
      </c>
      <c r="F25" s="255">
        <v>2865</v>
      </c>
      <c r="G25" s="259">
        <v>504</v>
      </c>
      <c r="H25" s="248">
        <v>0.17591619999999999</v>
      </c>
    </row>
    <row r="26" spans="2:12" x14ac:dyDescent="0.25">
      <c r="B26" s="252">
        <v>2007</v>
      </c>
      <c r="C26" s="255">
        <v>59374</v>
      </c>
      <c r="D26" s="259">
        <v>1640</v>
      </c>
      <c r="E26" s="248">
        <v>2.76215E-2</v>
      </c>
      <c r="F26" s="255">
        <v>2865</v>
      </c>
      <c r="G26" s="259">
        <v>550</v>
      </c>
      <c r="H26" s="248">
        <v>0.19197210000000001</v>
      </c>
    </row>
    <row r="27" spans="2:12" x14ac:dyDescent="0.25">
      <c r="B27" s="252">
        <v>2008</v>
      </c>
      <c r="C27" s="255">
        <v>57943</v>
      </c>
      <c r="D27" s="259">
        <v>1732</v>
      </c>
      <c r="E27" s="248">
        <v>2.9891399999999999E-2</v>
      </c>
      <c r="F27" s="255">
        <v>2878</v>
      </c>
      <c r="G27" s="259">
        <v>549</v>
      </c>
      <c r="H27" s="248">
        <v>0.1907575</v>
      </c>
    </row>
    <row r="28" spans="2:12" x14ac:dyDescent="0.25">
      <c r="B28" s="252">
        <v>2009</v>
      </c>
      <c r="C28" s="255">
        <v>55906</v>
      </c>
      <c r="D28" s="259">
        <v>1794</v>
      </c>
      <c r="E28" s="248">
        <v>3.2089600000000003E-2</v>
      </c>
      <c r="F28" s="255">
        <v>2830</v>
      </c>
      <c r="G28" s="259">
        <v>572</v>
      </c>
      <c r="H28" s="248">
        <v>0.2021201</v>
      </c>
    </row>
    <row r="29" spans="2:12" x14ac:dyDescent="0.25">
      <c r="B29" s="252">
        <v>2010</v>
      </c>
      <c r="C29" s="255">
        <v>54925</v>
      </c>
      <c r="D29" s="259">
        <v>1944</v>
      </c>
      <c r="E29" s="248">
        <v>3.53937E-2</v>
      </c>
      <c r="F29" s="255">
        <v>2726</v>
      </c>
      <c r="G29" s="259">
        <v>526</v>
      </c>
      <c r="H29" s="248">
        <v>0.19295670000000001</v>
      </c>
    </row>
    <row r="30" spans="2:12" x14ac:dyDescent="0.25">
      <c r="B30" s="252">
        <v>2011</v>
      </c>
      <c r="C30" s="255">
        <v>54211</v>
      </c>
      <c r="D30" s="259">
        <v>2118</v>
      </c>
      <c r="E30" s="248">
        <v>3.9069600000000003E-2</v>
      </c>
      <c r="F30" s="255">
        <v>2684</v>
      </c>
      <c r="G30" s="259">
        <v>609</v>
      </c>
      <c r="H30" s="248">
        <v>0.22690009999999999</v>
      </c>
    </row>
    <row r="31" spans="2:12" x14ac:dyDescent="0.25">
      <c r="B31" s="252">
        <v>2012</v>
      </c>
      <c r="C31" s="255">
        <v>53367</v>
      </c>
      <c r="D31" s="259">
        <v>2231</v>
      </c>
      <c r="E31" s="248">
        <v>4.1804899999999999E-2</v>
      </c>
      <c r="F31" s="255">
        <v>2589</v>
      </c>
      <c r="G31" s="259">
        <v>606</v>
      </c>
      <c r="H31" s="248">
        <v>0.2340672</v>
      </c>
    </row>
    <row r="32" spans="2:12" x14ac:dyDescent="0.25">
      <c r="B32" s="252">
        <v>2013</v>
      </c>
      <c r="C32" s="255">
        <v>53045</v>
      </c>
      <c r="D32" s="259">
        <v>2458</v>
      </c>
      <c r="E32" s="248">
        <v>4.6337999999999997E-2</v>
      </c>
      <c r="F32" s="255">
        <v>2428</v>
      </c>
      <c r="G32" s="259">
        <v>582</v>
      </c>
      <c r="H32" s="248">
        <v>0.23970350000000001</v>
      </c>
    </row>
    <row r="33" spans="2:8" x14ac:dyDescent="0.25">
      <c r="B33" s="252">
        <v>2014</v>
      </c>
      <c r="C33" s="255">
        <v>43881</v>
      </c>
      <c r="D33" s="259">
        <v>1554</v>
      </c>
      <c r="E33" s="248">
        <v>3.5414000000000001E-2</v>
      </c>
      <c r="F33" s="255">
        <v>2306</v>
      </c>
      <c r="G33" s="259">
        <v>654</v>
      </c>
      <c r="H33" s="248">
        <v>0.28360800000000003</v>
      </c>
    </row>
    <row r="34" spans="2:8" x14ac:dyDescent="0.25">
      <c r="B34" s="252">
        <v>2015</v>
      </c>
      <c r="C34" s="255">
        <v>42894</v>
      </c>
      <c r="D34" s="259">
        <v>1535</v>
      </c>
      <c r="E34" s="248">
        <v>3.5785900000000002E-2</v>
      </c>
      <c r="F34" s="255">
        <v>2183</v>
      </c>
      <c r="G34" s="259">
        <v>569</v>
      </c>
      <c r="H34" s="248">
        <v>0.26065050000000001</v>
      </c>
    </row>
    <row r="35" spans="2:8" x14ac:dyDescent="0.25">
      <c r="B35" s="252">
        <v>2016</v>
      </c>
      <c r="C35" s="255">
        <v>42561</v>
      </c>
      <c r="D35" s="259">
        <v>1450</v>
      </c>
      <c r="E35" s="248">
        <v>3.40687E-2</v>
      </c>
      <c r="F35" s="255">
        <v>2256</v>
      </c>
      <c r="G35" s="259">
        <v>533</v>
      </c>
      <c r="H35" s="248">
        <v>0.23625889999999999</v>
      </c>
    </row>
    <row r="36" spans="2:8" x14ac:dyDescent="0.25">
      <c r="B36" s="252">
        <v>2017</v>
      </c>
      <c r="C36" s="255">
        <v>42538</v>
      </c>
      <c r="D36" s="259">
        <v>1362</v>
      </c>
      <c r="E36" s="248">
        <v>3.2018400000000002E-2</v>
      </c>
      <c r="F36" s="255">
        <v>2150</v>
      </c>
      <c r="G36" s="259">
        <v>549</v>
      </c>
      <c r="H36" s="248">
        <v>0.25534879999999999</v>
      </c>
    </row>
    <row r="37" spans="2:8" x14ac:dyDescent="0.25">
      <c r="B37" s="252">
        <v>2018</v>
      </c>
      <c r="C37" s="255">
        <v>41400</v>
      </c>
      <c r="D37" s="259">
        <v>1490</v>
      </c>
      <c r="E37" s="248">
        <v>3.5990300000000003E-2</v>
      </c>
      <c r="F37" s="255">
        <v>2130</v>
      </c>
      <c r="G37" s="259">
        <v>519</v>
      </c>
      <c r="H37" s="248">
        <v>0.24366199999999999</v>
      </c>
    </row>
    <row r="38" spans="2:8" x14ac:dyDescent="0.25">
      <c r="B38" s="252">
        <v>2019</v>
      </c>
      <c r="C38" s="255">
        <v>42814</v>
      </c>
      <c r="D38" s="259">
        <v>1549</v>
      </c>
      <c r="E38" s="248">
        <v>3.6179799999999998E-2</v>
      </c>
      <c r="F38" s="255">
        <v>2053</v>
      </c>
      <c r="G38" s="259">
        <v>504</v>
      </c>
      <c r="H38" s="248">
        <v>0.2454944</v>
      </c>
    </row>
    <row r="39" spans="2:8" x14ac:dyDescent="0.25">
      <c r="B39" s="252">
        <v>2020</v>
      </c>
      <c r="C39" s="255">
        <v>44244</v>
      </c>
      <c r="D39" s="259">
        <v>1659</v>
      </c>
      <c r="E39" s="248">
        <v>3.7496599999999998E-2</v>
      </c>
      <c r="F39" s="255">
        <v>2053</v>
      </c>
      <c r="G39" s="259">
        <v>451</v>
      </c>
      <c r="H39" s="248">
        <v>0.2196785</v>
      </c>
    </row>
    <row r="40" spans="2:8" ht="15.75" thickBot="1" x14ac:dyDescent="0.3">
      <c r="B40" s="253">
        <v>2021</v>
      </c>
      <c r="C40" s="256">
        <v>45014</v>
      </c>
      <c r="D40" s="260">
        <v>1549</v>
      </c>
      <c r="E40" s="249">
        <v>3.4411499999999998E-2</v>
      </c>
      <c r="F40" s="256">
        <v>2137</v>
      </c>
      <c r="G40" s="260">
        <v>473</v>
      </c>
      <c r="H40" s="249">
        <v>0.22133829999999999</v>
      </c>
    </row>
  </sheetData>
  <sheetProtection algorithmName="SHA-512" hashValue="TWmS1HPWIeKPTOMJFhTuMRKXA10opwDZx6BWq1sHduRSuwkHaZU2Gw3yZ3IOl5Xjx326UZXZ154CU0v5vkzhgQ==" saltValue="Isu2AETCikauTRpqxrYTqA==" spinCount="100000" sheet="1" objects="1" scenarios="1"/>
  <mergeCells count="12">
    <mergeCell ref="F18:H18"/>
    <mergeCell ref="C18:E18"/>
    <mergeCell ref="B18:B20"/>
    <mergeCell ref="C19:C20"/>
    <mergeCell ref="F19:F20"/>
    <mergeCell ref="D19:E19"/>
    <mergeCell ref="G19:H19"/>
    <mergeCell ref="B1:R3"/>
    <mergeCell ref="B5:R7"/>
    <mergeCell ref="B9:R9"/>
    <mergeCell ref="B13:R14"/>
    <mergeCell ref="B15:R1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6D69C-5A3D-49F7-AAF4-C1C55DF01AFF}">
  <dimension ref="A1:M20"/>
  <sheetViews>
    <sheetView topLeftCell="A5" zoomScale="110" zoomScaleNormal="110" workbookViewId="0">
      <selection activeCell="M11" sqref="M11"/>
    </sheetView>
  </sheetViews>
  <sheetFormatPr defaultRowHeight="15" x14ac:dyDescent="0.25"/>
  <cols>
    <col min="1" max="1" width="20.140625" customWidth="1"/>
    <col min="2" max="2" width="13.42578125" style="354" customWidth="1"/>
    <col min="3" max="3" width="9.85546875" customWidth="1"/>
    <col min="4" max="4" width="13" customWidth="1"/>
    <col min="5" max="6" width="12.28515625" customWidth="1"/>
    <col min="7" max="7" width="13.28515625" customWidth="1"/>
    <col min="8" max="8" width="11.28515625" customWidth="1"/>
    <col min="9" max="9" width="9.85546875" customWidth="1"/>
  </cols>
  <sheetData>
    <row r="1" spans="1:13" x14ac:dyDescent="0.25">
      <c r="A1" t="s">
        <v>213</v>
      </c>
    </row>
    <row r="2" spans="1:13" x14ac:dyDescent="0.25">
      <c r="A2" s="418" t="s">
        <v>235</v>
      </c>
      <c r="B2" s="418"/>
      <c r="C2" s="419"/>
      <c r="D2" s="419"/>
      <c r="E2" s="419"/>
      <c r="F2" s="419"/>
      <c r="G2" s="419"/>
      <c r="H2" s="419"/>
      <c r="I2" s="420"/>
      <c r="J2" s="419"/>
      <c r="K2" s="419"/>
      <c r="L2" s="419"/>
      <c r="M2" s="419"/>
    </row>
    <row r="3" spans="1:13" x14ac:dyDescent="0.25">
      <c r="A3" s="418"/>
      <c r="B3" s="418"/>
      <c r="C3" s="419"/>
      <c r="D3" s="419"/>
      <c r="E3" s="419"/>
      <c r="F3" s="419"/>
      <c r="G3" s="419"/>
      <c r="H3" s="419"/>
      <c r="I3" s="420"/>
      <c r="J3" s="419"/>
      <c r="K3" s="419"/>
      <c r="L3" s="419"/>
      <c r="M3" s="419"/>
    </row>
    <row r="4" spans="1:13" x14ac:dyDescent="0.25">
      <c r="A4" s="418"/>
      <c r="B4" s="418"/>
      <c r="C4" s="419"/>
      <c r="D4" s="419"/>
      <c r="E4" s="419"/>
      <c r="F4" s="419"/>
      <c r="G4" s="419"/>
      <c r="H4" s="419"/>
      <c r="I4" s="421"/>
      <c r="J4" s="421"/>
      <c r="K4" s="421"/>
      <c r="L4" s="419"/>
      <c r="M4" s="421" t="s">
        <v>214</v>
      </c>
    </row>
    <row r="5" spans="1:13" x14ac:dyDescent="0.25">
      <c r="A5" s="423" t="s">
        <v>223</v>
      </c>
      <c r="B5" s="423"/>
      <c r="C5" s="424" t="s">
        <v>224</v>
      </c>
      <c r="D5" s="424" t="s">
        <v>225</v>
      </c>
      <c r="E5" s="424" t="s">
        <v>226</v>
      </c>
      <c r="F5" s="424" t="s">
        <v>215</v>
      </c>
      <c r="G5" s="424" t="s">
        <v>216</v>
      </c>
      <c r="H5" s="424" t="s">
        <v>217</v>
      </c>
      <c r="I5" s="424" t="s">
        <v>218</v>
      </c>
      <c r="J5" s="424" t="s">
        <v>219</v>
      </c>
      <c r="K5" s="424" t="s">
        <v>220</v>
      </c>
      <c r="L5" s="424" t="s">
        <v>221</v>
      </c>
      <c r="M5" s="425" t="s">
        <v>222</v>
      </c>
    </row>
    <row r="6" spans="1:13" ht="26.25" customHeight="1" x14ac:dyDescent="0.25">
      <c r="A6" s="601" t="s">
        <v>227</v>
      </c>
      <c r="B6" s="428" t="s">
        <v>184</v>
      </c>
      <c r="C6" s="17">
        <f>SUM(C18*C7)</f>
        <v>1487.752</v>
      </c>
      <c r="D6" s="17">
        <f t="shared" ref="D6:M6" si="0">SUM(D18*D7)</f>
        <v>1228.0619999999999</v>
      </c>
      <c r="E6" s="17">
        <f t="shared" si="0"/>
        <v>895.41</v>
      </c>
      <c r="F6" s="17">
        <f t="shared" si="0"/>
        <v>774.70499999999993</v>
      </c>
      <c r="G6" s="17">
        <f t="shared" si="0"/>
        <v>874.07200000000012</v>
      </c>
      <c r="H6" s="17">
        <f t="shared" si="0"/>
        <v>1102.3110000000001</v>
      </c>
      <c r="I6" s="17">
        <f t="shared" si="0"/>
        <v>1046.0999999999999</v>
      </c>
      <c r="J6" s="17">
        <f t="shared" si="0"/>
        <v>1026</v>
      </c>
      <c r="K6" s="17">
        <f t="shared" si="0"/>
        <v>1094.4559999999999</v>
      </c>
      <c r="L6" s="17">
        <f t="shared" si="0"/>
        <v>1094.72</v>
      </c>
      <c r="M6" s="17">
        <f t="shared" si="0"/>
        <v>949.08</v>
      </c>
    </row>
    <row r="7" spans="1:13" s="354" customFormat="1" x14ac:dyDescent="0.25">
      <c r="A7" s="601"/>
      <c r="B7" s="428" t="s">
        <v>236</v>
      </c>
      <c r="C7" s="429">
        <v>2.8000000000000001E-2</v>
      </c>
      <c r="D7" s="429">
        <v>2.3E-2</v>
      </c>
      <c r="E7" s="429">
        <v>1.7999999999999999E-2</v>
      </c>
      <c r="F7" s="429">
        <v>1.4999999999999999E-2</v>
      </c>
      <c r="G7" s="429">
        <v>1.7000000000000001E-2</v>
      </c>
      <c r="H7" s="429">
        <v>2.1000000000000001E-2</v>
      </c>
      <c r="I7" s="429">
        <v>0.02</v>
      </c>
      <c r="J7" s="429">
        <v>0.02</v>
      </c>
      <c r="K7" s="429">
        <v>2.1999999999999999E-2</v>
      </c>
      <c r="L7" s="429">
        <v>2.1999999999999999E-2</v>
      </c>
      <c r="M7" s="429">
        <v>0.02</v>
      </c>
    </row>
    <row r="8" spans="1:13" x14ac:dyDescent="0.25">
      <c r="A8" s="600" t="s">
        <v>228</v>
      </c>
      <c r="B8" s="428" t="s">
        <v>184</v>
      </c>
      <c r="C8" s="17">
        <f>SUM(C18*C9)</f>
        <v>1487.752</v>
      </c>
      <c r="D8" s="17">
        <f t="shared" ref="D8:M8" si="1">SUM(D18*D9)</f>
        <v>1388.2439999999999</v>
      </c>
      <c r="E8" s="17">
        <f t="shared" si="1"/>
        <v>1193.8800000000001</v>
      </c>
      <c r="F8" s="17">
        <f t="shared" si="1"/>
        <v>1136.2339999999999</v>
      </c>
      <c r="G8" s="17">
        <f t="shared" si="1"/>
        <v>1028.32</v>
      </c>
      <c r="H8" s="17">
        <f t="shared" si="1"/>
        <v>892.34700000000009</v>
      </c>
      <c r="I8" s="17">
        <f t="shared" si="1"/>
        <v>889.18500000000006</v>
      </c>
      <c r="J8" s="17">
        <f t="shared" si="1"/>
        <v>872.1</v>
      </c>
      <c r="K8" s="17">
        <f t="shared" si="1"/>
        <v>795.96799999999996</v>
      </c>
      <c r="L8" s="17">
        <f t="shared" si="1"/>
        <v>945.43999999999994</v>
      </c>
      <c r="M8" s="17">
        <f t="shared" si="1"/>
        <v>1043.9879999999998</v>
      </c>
    </row>
    <row r="9" spans="1:13" s="354" customFormat="1" x14ac:dyDescent="0.25">
      <c r="A9" s="600"/>
      <c r="B9" s="428" t="s">
        <v>236</v>
      </c>
      <c r="C9" s="429">
        <v>2.8000000000000001E-2</v>
      </c>
      <c r="D9" s="429">
        <v>2.5999999999999999E-2</v>
      </c>
      <c r="E9" s="429">
        <v>2.4E-2</v>
      </c>
      <c r="F9" s="429">
        <v>2.1999999999999999E-2</v>
      </c>
      <c r="G9" s="429">
        <v>0.02</v>
      </c>
      <c r="H9" s="429">
        <v>1.7000000000000001E-2</v>
      </c>
      <c r="I9" s="429">
        <v>1.7000000000000001E-2</v>
      </c>
      <c r="J9" s="429">
        <v>1.7000000000000001E-2</v>
      </c>
      <c r="K9" s="429">
        <v>1.6E-2</v>
      </c>
      <c r="L9" s="429">
        <v>1.9E-2</v>
      </c>
      <c r="M9" s="429">
        <v>2.1999999999999999E-2</v>
      </c>
    </row>
    <row r="10" spans="1:13" x14ac:dyDescent="0.25">
      <c r="A10" s="600" t="s">
        <v>229</v>
      </c>
      <c r="B10" s="428" t="s">
        <v>184</v>
      </c>
      <c r="C10" s="17">
        <f>SUM(C11*C18)</f>
        <v>9192.1819999999989</v>
      </c>
      <c r="D10" s="17">
        <f t="shared" ref="D10:M10" si="2">SUM(D11*D18)</f>
        <v>8489.6460000000006</v>
      </c>
      <c r="E10" s="17">
        <f t="shared" si="2"/>
        <v>7113.5349999999999</v>
      </c>
      <c r="F10" s="17">
        <f t="shared" si="2"/>
        <v>7023.9920000000002</v>
      </c>
      <c r="G10" s="17">
        <f t="shared" si="2"/>
        <v>6169.92</v>
      </c>
      <c r="H10" s="17">
        <f t="shared" si="2"/>
        <v>5774.01</v>
      </c>
      <c r="I10" s="17">
        <f t="shared" si="2"/>
        <v>5596.6350000000002</v>
      </c>
      <c r="J10" s="17">
        <f t="shared" si="2"/>
        <v>5232.5999999999995</v>
      </c>
      <c r="K10" s="17">
        <f t="shared" si="2"/>
        <v>5124.0439999999999</v>
      </c>
      <c r="L10" s="17">
        <f t="shared" si="2"/>
        <v>5423.84</v>
      </c>
      <c r="M10" s="17">
        <f t="shared" si="2"/>
        <v>4792.8540000000003</v>
      </c>
    </row>
    <row r="11" spans="1:13" s="354" customFormat="1" x14ac:dyDescent="0.25">
      <c r="A11" s="600"/>
      <c r="B11" s="428" t="s">
        <v>236</v>
      </c>
      <c r="C11" s="429">
        <v>0.17299999999999999</v>
      </c>
      <c r="D11" s="429">
        <v>0.159</v>
      </c>
      <c r="E11" s="429">
        <v>0.14299999999999999</v>
      </c>
      <c r="F11" s="429">
        <v>0.13600000000000001</v>
      </c>
      <c r="G11" s="429">
        <v>0.12</v>
      </c>
      <c r="H11" s="429">
        <v>0.11</v>
      </c>
      <c r="I11" s="429">
        <v>0.107</v>
      </c>
      <c r="J11" s="429">
        <v>0.10199999999999999</v>
      </c>
      <c r="K11" s="429">
        <v>0.10299999999999999</v>
      </c>
      <c r="L11" s="429">
        <v>0.109</v>
      </c>
      <c r="M11" s="429">
        <v>0.10100000000000001</v>
      </c>
    </row>
    <row r="12" spans="1:13" x14ac:dyDescent="0.25">
      <c r="A12" s="600" t="s">
        <v>230</v>
      </c>
      <c r="B12" s="428" t="s">
        <v>184</v>
      </c>
      <c r="C12" s="17">
        <f>SUM(C18*C13)</f>
        <v>14186.778</v>
      </c>
      <c r="D12" s="17">
        <f t="shared" ref="D12:M12" si="3">SUM(D18*D13)</f>
        <v>14362.986000000001</v>
      </c>
      <c r="E12" s="17">
        <f t="shared" si="3"/>
        <v>12834.210000000001</v>
      </c>
      <c r="F12" s="17">
        <f t="shared" si="3"/>
        <v>13893.043000000001</v>
      </c>
      <c r="G12" s="17">
        <f t="shared" si="3"/>
        <v>13470.992</v>
      </c>
      <c r="H12" s="17">
        <f t="shared" si="3"/>
        <v>13070.259</v>
      </c>
      <c r="I12" s="17">
        <f t="shared" si="3"/>
        <v>12500.894999999999</v>
      </c>
      <c r="J12" s="17">
        <f t="shared" si="3"/>
        <v>12773.7</v>
      </c>
      <c r="K12" s="17">
        <f t="shared" si="3"/>
        <v>11840.023999999999</v>
      </c>
      <c r="L12" s="17">
        <f t="shared" si="3"/>
        <v>12191.199999999999</v>
      </c>
      <c r="M12" s="17">
        <f t="shared" si="3"/>
        <v>10344.972</v>
      </c>
    </row>
    <row r="13" spans="1:13" s="354" customFormat="1" x14ac:dyDescent="0.25">
      <c r="A13" s="600"/>
      <c r="B13" s="428" t="s">
        <v>236</v>
      </c>
      <c r="C13" s="429">
        <v>0.26700000000000002</v>
      </c>
      <c r="D13" s="429">
        <v>0.26900000000000002</v>
      </c>
      <c r="E13" s="429">
        <v>0.25800000000000001</v>
      </c>
      <c r="F13" s="429">
        <v>0.26900000000000002</v>
      </c>
      <c r="G13" s="429">
        <v>0.26200000000000001</v>
      </c>
      <c r="H13" s="429">
        <v>0.249</v>
      </c>
      <c r="I13" s="429">
        <v>0.23899999999999999</v>
      </c>
      <c r="J13" s="429">
        <v>0.249</v>
      </c>
      <c r="K13" s="429">
        <v>0.23799999999999999</v>
      </c>
      <c r="L13" s="429">
        <v>0.245</v>
      </c>
      <c r="M13" s="429">
        <v>0.218</v>
      </c>
    </row>
    <row r="14" spans="1:13" x14ac:dyDescent="0.25">
      <c r="A14" s="600" t="s">
        <v>231</v>
      </c>
      <c r="B14" s="428" t="s">
        <v>184</v>
      </c>
      <c r="C14" s="17">
        <f>SUM(C15*C18)</f>
        <v>18490.631999999998</v>
      </c>
      <c r="D14" s="17">
        <f t="shared" ref="D14:M14" si="4">SUM(D15*D18)</f>
        <v>19275.234</v>
      </c>
      <c r="E14" s="17">
        <f t="shared" si="4"/>
        <v>19002.59</v>
      </c>
      <c r="F14" s="17">
        <f t="shared" si="4"/>
        <v>19677.507000000001</v>
      </c>
      <c r="G14" s="17">
        <f t="shared" si="4"/>
        <v>20463.567999999999</v>
      </c>
      <c r="H14" s="17">
        <f t="shared" si="4"/>
        <v>21731.273999999998</v>
      </c>
      <c r="I14" s="17">
        <f t="shared" si="4"/>
        <v>22281.93</v>
      </c>
      <c r="J14" s="17">
        <f t="shared" si="4"/>
        <v>21494.7</v>
      </c>
      <c r="K14" s="17">
        <f t="shared" si="4"/>
        <v>20894.16</v>
      </c>
      <c r="L14" s="17">
        <f t="shared" si="4"/>
        <v>20600.64</v>
      </c>
      <c r="M14" s="17">
        <f t="shared" si="4"/>
        <v>19266.324000000001</v>
      </c>
    </row>
    <row r="15" spans="1:13" s="354" customFormat="1" x14ac:dyDescent="0.25">
      <c r="A15" s="600"/>
      <c r="B15" s="428" t="s">
        <v>236</v>
      </c>
      <c r="C15" s="429">
        <v>0.34799999999999998</v>
      </c>
      <c r="D15" s="429">
        <v>0.36099999999999999</v>
      </c>
      <c r="E15" s="429">
        <v>0.38200000000000001</v>
      </c>
      <c r="F15" s="429">
        <v>0.38100000000000001</v>
      </c>
      <c r="G15" s="429">
        <v>0.39800000000000002</v>
      </c>
      <c r="H15" s="429">
        <v>0.41399999999999998</v>
      </c>
      <c r="I15" s="429">
        <v>0.42599999999999999</v>
      </c>
      <c r="J15" s="429">
        <v>0.41899999999999998</v>
      </c>
      <c r="K15" s="429">
        <v>0.42</v>
      </c>
      <c r="L15" s="429">
        <v>0.41399999999999998</v>
      </c>
      <c r="M15" s="429">
        <v>0.40600000000000003</v>
      </c>
    </row>
    <row r="16" spans="1:13" x14ac:dyDescent="0.25">
      <c r="A16" s="600" t="s">
        <v>232</v>
      </c>
      <c r="B16" s="428" t="s">
        <v>184</v>
      </c>
      <c r="C16" s="17">
        <f>SUM(C18*C17)</f>
        <v>8288.9040000000005</v>
      </c>
      <c r="D16" s="17">
        <f t="shared" ref="D16:M16" si="5">SUM(D18*D17)</f>
        <v>8649.8279999999995</v>
      </c>
      <c r="E16" s="17">
        <f t="shared" si="5"/>
        <v>8755.119999999999</v>
      </c>
      <c r="F16" s="17">
        <f t="shared" si="5"/>
        <v>9089.8719999999994</v>
      </c>
      <c r="G16" s="17">
        <f t="shared" si="5"/>
        <v>9409.1280000000006</v>
      </c>
      <c r="H16" s="17">
        <f t="shared" si="5"/>
        <v>9868.3080000000009</v>
      </c>
      <c r="I16" s="17">
        <f t="shared" si="5"/>
        <v>9990.255000000001</v>
      </c>
      <c r="J16" s="17">
        <f t="shared" si="5"/>
        <v>9900.9</v>
      </c>
      <c r="K16" s="17">
        <f t="shared" si="5"/>
        <v>10049.096000000001</v>
      </c>
      <c r="L16" s="17">
        <f t="shared" si="5"/>
        <v>9504.16</v>
      </c>
      <c r="M16" s="17">
        <f t="shared" si="5"/>
        <v>11009.328000000001</v>
      </c>
    </row>
    <row r="17" spans="1:13" s="354" customFormat="1" x14ac:dyDescent="0.25">
      <c r="A17" s="600"/>
      <c r="B17" s="428" t="s">
        <v>236</v>
      </c>
      <c r="C17" s="429">
        <v>0.156</v>
      </c>
      <c r="D17" s="429">
        <v>0.16200000000000001</v>
      </c>
      <c r="E17" s="429">
        <v>0.17599999999999999</v>
      </c>
      <c r="F17" s="429">
        <v>0.17599999999999999</v>
      </c>
      <c r="G17" s="429">
        <v>0.183</v>
      </c>
      <c r="H17" s="429">
        <v>0.188</v>
      </c>
      <c r="I17" s="429">
        <v>0.191</v>
      </c>
      <c r="J17" s="429">
        <v>0.193</v>
      </c>
      <c r="K17" s="429">
        <v>0.20200000000000001</v>
      </c>
      <c r="L17" s="429">
        <v>0.191</v>
      </c>
      <c r="M17" s="429">
        <v>0.23200000000000001</v>
      </c>
    </row>
    <row r="18" spans="1:13" x14ac:dyDescent="0.25">
      <c r="A18" s="426" t="s">
        <v>233</v>
      </c>
      <c r="B18" s="426"/>
      <c r="C18" s="427">
        <v>53134</v>
      </c>
      <c r="D18" s="427">
        <v>53394</v>
      </c>
      <c r="E18" s="427">
        <v>49745</v>
      </c>
      <c r="F18" s="427">
        <v>51647</v>
      </c>
      <c r="G18" s="427">
        <v>51416</v>
      </c>
      <c r="H18" s="427">
        <v>52491</v>
      </c>
      <c r="I18" s="427">
        <v>52305</v>
      </c>
      <c r="J18" s="427">
        <v>51300</v>
      </c>
      <c r="K18" s="427">
        <v>49748</v>
      </c>
      <c r="L18" s="427">
        <v>49760</v>
      </c>
      <c r="M18" s="427">
        <v>47454</v>
      </c>
    </row>
    <row r="19" spans="1:13" x14ac:dyDescent="0.25">
      <c r="A19" s="422"/>
      <c r="B19" s="422"/>
      <c r="C19" s="419"/>
      <c r="D19" s="419"/>
      <c r="E19" s="419"/>
      <c r="F19" s="419"/>
      <c r="G19" s="419"/>
      <c r="H19" s="419"/>
      <c r="I19" s="419"/>
      <c r="J19" s="419"/>
      <c r="K19" s="419"/>
      <c r="L19" s="419"/>
      <c r="M19" s="419"/>
    </row>
    <row r="20" spans="1:13" ht="52.5" customHeight="1" x14ac:dyDescent="0.25">
      <c r="A20" s="602" t="s">
        <v>234</v>
      </c>
      <c r="B20" s="602"/>
      <c r="C20" s="602"/>
      <c r="D20" s="602"/>
      <c r="E20" s="602"/>
      <c r="F20" s="602"/>
      <c r="G20" s="602"/>
      <c r="H20" s="602"/>
      <c r="I20" s="602"/>
      <c r="J20" s="602"/>
      <c r="K20" s="602"/>
      <c r="L20" s="602"/>
      <c r="M20" s="602"/>
    </row>
  </sheetData>
  <sheetProtection algorithmName="SHA-512" hashValue="WTONatr/AzS0zr8laISNi98sZyTHuafUrmdHfgNQ/g419BsHRQ1cSelFdFTtJcR9xdUPb/ObwQh3nNnlYi+XXw==" saltValue="5U5n9dVojUCDrSSsAo9ebw==" spinCount="100000" sheet="1" objects="1" scenarios="1"/>
  <mergeCells count="7">
    <mergeCell ref="A10:A11"/>
    <mergeCell ref="A6:A7"/>
    <mergeCell ref="A8:A9"/>
    <mergeCell ref="A20:M20"/>
    <mergeCell ref="A16:A17"/>
    <mergeCell ref="A14:A15"/>
    <mergeCell ref="A12:A13"/>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26BAB-4EFD-4FD1-AC18-F0CEBCEF6396}">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4"/>
  <sheetViews>
    <sheetView topLeftCell="A5" workbookViewId="0">
      <selection activeCell="J15" sqref="J15"/>
    </sheetView>
  </sheetViews>
  <sheetFormatPr defaultRowHeight="15" x14ac:dyDescent="0.25"/>
  <cols>
    <col min="1" max="1" width="2" customWidth="1"/>
    <col min="2" max="2" width="27.140625" style="1" customWidth="1"/>
    <col min="3" max="4" width="8.42578125" customWidth="1"/>
    <col min="5" max="5" width="8" customWidth="1"/>
    <col min="6" max="6" width="8.28515625" customWidth="1"/>
    <col min="7" max="7" width="7.5703125" customWidth="1"/>
    <col min="8" max="8" width="7.42578125" customWidth="1"/>
    <col min="9" max="9" width="7.5703125" customWidth="1"/>
    <col min="10" max="11" width="7.85546875" customWidth="1"/>
    <col min="12" max="12" width="8" customWidth="1"/>
    <col min="13" max="13" width="8.28515625" customWidth="1"/>
    <col min="14" max="14" width="8.5703125" customWidth="1"/>
    <col min="15" max="15" width="7.85546875" customWidth="1"/>
    <col min="16" max="16" width="7.7109375" customWidth="1"/>
    <col min="17" max="17" width="7.5703125" customWidth="1"/>
    <col min="18" max="19" width="8" customWidth="1"/>
    <col min="20" max="20" width="7.28515625" customWidth="1"/>
    <col min="21" max="21" width="7.42578125" customWidth="1"/>
    <col min="22" max="22" width="7.28515625" customWidth="1"/>
  </cols>
  <sheetData>
    <row r="1" spans="2:22" ht="21" x14ac:dyDescent="0.35">
      <c r="B1" s="24" t="s">
        <v>76</v>
      </c>
    </row>
    <row r="2" spans="2:22" x14ac:dyDescent="0.25">
      <c r="B2" s="15" t="s">
        <v>105</v>
      </c>
    </row>
    <row r="3" spans="2:22" ht="47.25" customHeight="1" x14ac:dyDescent="0.25">
      <c r="B3" s="507" t="s">
        <v>210</v>
      </c>
      <c r="C3" s="507"/>
      <c r="D3" s="507"/>
      <c r="E3" s="507"/>
      <c r="F3" s="507"/>
      <c r="G3" s="507"/>
      <c r="H3" s="507"/>
      <c r="I3" s="507"/>
      <c r="J3" s="507"/>
      <c r="K3" s="507"/>
      <c r="L3" s="507"/>
      <c r="M3" s="507"/>
      <c r="N3" s="507"/>
      <c r="O3" s="507"/>
      <c r="P3" s="507"/>
      <c r="Q3" s="507"/>
      <c r="R3" s="507"/>
      <c r="S3" s="507"/>
      <c r="T3" s="507"/>
      <c r="U3" s="507"/>
      <c r="V3" s="507"/>
    </row>
    <row r="4" spans="2:22" ht="15.75" thickBot="1" x14ac:dyDescent="0.3">
      <c r="B4" s="15"/>
    </row>
    <row r="5" spans="2:22" x14ac:dyDescent="0.25">
      <c r="B5" s="300"/>
      <c r="C5" s="506" t="s">
        <v>65</v>
      </c>
      <c r="D5" s="504"/>
      <c r="E5" s="504"/>
      <c r="F5" s="504"/>
      <c r="G5" s="504"/>
      <c r="H5" s="504"/>
      <c r="I5" s="504"/>
      <c r="J5" s="504"/>
      <c r="K5" s="504"/>
      <c r="L5" s="504"/>
      <c r="M5" s="504"/>
      <c r="N5" s="504"/>
      <c r="O5" s="504"/>
      <c r="P5" s="505"/>
      <c r="Q5" s="504" t="s">
        <v>64</v>
      </c>
      <c r="R5" s="504"/>
      <c r="S5" s="504"/>
      <c r="T5" s="504"/>
      <c r="U5" s="504"/>
      <c r="V5" s="505"/>
    </row>
    <row r="6" spans="2:22" s="1" customFormat="1" x14ac:dyDescent="0.25">
      <c r="B6" s="143"/>
      <c r="C6" s="345">
        <v>2000</v>
      </c>
      <c r="D6" s="2">
        <v>2001</v>
      </c>
      <c r="E6" s="2">
        <v>2002</v>
      </c>
      <c r="F6" s="2">
        <v>2003</v>
      </c>
      <c r="G6" s="2">
        <v>2004</v>
      </c>
      <c r="H6" s="2">
        <v>2005</v>
      </c>
      <c r="I6" s="2">
        <v>2006</v>
      </c>
      <c r="J6" s="2">
        <v>2007</v>
      </c>
      <c r="K6" s="2">
        <v>2008</v>
      </c>
      <c r="L6" s="2">
        <v>2009</v>
      </c>
      <c r="M6" s="2">
        <v>2010</v>
      </c>
      <c r="N6" s="2">
        <v>2011</v>
      </c>
      <c r="O6" s="2">
        <v>2012</v>
      </c>
      <c r="P6" s="349">
        <v>2013</v>
      </c>
      <c r="Q6" s="25">
        <v>2014</v>
      </c>
      <c r="R6" s="2">
        <v>2015</v>
      </c>
      <c r="S6" s="2">
        <v>2016</v>
      </c>
      <c r="T6" s="2">
        <v>2017</v>
      </c>
      <c r="U6" s="2">
        <v>2018</v>
      </c>
      <c r="V6" s="349">
        <v>2019</v>
      </c>
    </row>
    <row r="7" spans="2:22" ht="32.25" customHeight="1" x14ac:dyDescent="0.25">
      <c r="B7" s="143" t="s">
        <v>96</v>
      </c>
      <c r="C7" s="151">
        <v>62631</v>
      </c>
      <c r="D7" s="4">
        <v>62782</v>
      </c>
      <c r="E7" s="4">
        <v>62521</v>
      </c>
      <c r="F7" s="4">
        <v>63416</v>
      </c>
      <c r="G7" s="4">
        <v>63381</v>
      </c>
      <c r="H7" s="4">
        <v>62622</v>
      </c>
      <c r="I7" s="19">
        <v>66365</v>
      </c>
      <c r="J7" s="19">
        <v>68384</v>
      </c>
      <c r="K7" s="19">
        <v>68705</v>
      </c>
      <c r="L7" s="19">
        <v>65705</v>
      </c>
      <c r="M7" s="19">
        <v>63298</v>
      </c>
      <c r="N7" s="4">
        <v>61777</v>
      </c>
      <c r="O7" s="4">
        <v>59966</v>
      </c>
      <c r="P7" s="135">
        <v>55596</v>
      </c>
      <c r="Q7" s="386">
        <v>49035</v>
      </c>
      <c r="R7" s="4">
        <v>79944</v>
      </c>
      <c r="S7" s="4">
        <v>83917</v>
      </c>
      <c r="T7" s="4">
        <v>82535</v>
      </c>
      <c r="U7" s="4">
        <v>79719</v>
      </c>
      <c r="V7" s="135">
        <v>80046</v>
      </c>
    </row>
    <row r="8" spans="2:22" x14ac:dyDescent="0.25">
      <c r="B8" s="143" t="s">
        <v>56</v>
      </c>
      <c r="C8" s="348">
        <v>452565</v>
      </c>
      <c r="D8" s="4">
        <v>459437</v>
      </c>
      <c r="E8" s="4">
        <v>456288</v>
      </c>
      <c r="F8" s="4">
        <v>453450</v>
      </c>
      <c r="G8" s="4">
        <v>433855</v>
      </c>
      <c r="H8" s="4">
        <v>411181</v>
      </c>
      <c r="I8" s="19">
        <v>416052</v>
      </c>
      <c r="J8" s="19">
        <v>404693</v>
      </c>
      <c r="K8" s="19">
        <v>387085</v>
      </c>
      <c r="L8" s="19">
        <v>358519</v>
      </c>
      <c r="M8" s="19">
        <v>339426</v>
      </c>
      <c r="N8" s="4">
        <v>330690</v>
      </c>
      <c r="O8" s="4">
        <v>320021</v>
      </c>
      <c r="P8" s="135">
        <v>308248</v>
      </c>
      <c r="Q8" s="386">
        <v>213601</v>
      </c>
      <c r="R8" s="11">
        <v>288034</v>
      </c>
      <c r="S8" s="11">
        <v>295013</v>
      </c>
      <c r="T8" s="11">
        <v>293167</v>
      </c>
      <c r="U8" s="11">
        <v>281735</v>
      </c>
      <c r="V8" s="329">
        <v>288561</v>
      </c>
    </row>
    <row r="9" spans="2:22" x14ac:dyDescent="0.25">
      <c r="B9" s="143" t="s">
        <v>106</v>
      </c>
      <c r="C9" s="151">
        <v>23660</v>
      </c>
      <c r="D9" s="4">
        <v>32404</v>
      </c>
      <c r="E9" s="4">
        <v>36092</v>
      </c>
      <c r="F9" s="4">
        <v>38698</v>
      </c>
      <c r="G9" s="4">
        <v>42516</v>
      </c>
      <c r="H9" s="4">
        <v>46233</v>
      </c>
      <c r="I9" s="4">
        <v>49627</v>
      </c>
      <c r="J9" s="4">
        <v>54684</v>
      </c>
      <c r="K9" s="4">
        <v>57479</v>
      </c>
      <c r="L9" s="4">
        <v>61646</v>
      </c>
      <c r="M9" s="4">
        <v>65742</v>
      </c>
      <c r="N9" s="4">
        <v>67513</v>
      </c>
      <c r="O9" s="4">
        <v>69170</v>
      </c>
      <c r="P9" s="135">
        <v>70307</v>
      </c>
      <c r="Q9" s="386">
        <v>44257</v>
      </c>
      <c r="R9" s="4">
        <v>7854</v>
      </c>
      <c r="S9" s="115"/>
      <c r="T9" s="115"/>
      <c r="U9" s="115"/>
      <c r="V9" s="139"/>
    </row>
    <row r="10" spans="2:22" x14ac:dyDescent="0.25">
      <c r="B10" s="143" t="s">
        <v>107</v>
      </c>
      <c r="C10" s="151">
        <v>34950</v>
      </c>
      <c r="D10" s="18">
        <v>59093</v>
      </c>
      <c r="E10" s="18">
        <v>67509</v>
      </c>
      <c r="F10" s="18">
        <v>72327</v>
      </c>
      <c r="G10" s="18">
        <v>80283</v>
      </c>
      <c r="H10" s="18">
        <v>87100</v>
      </c>
      <c r="I10" s="4">
        <v>94686</v>
      </c>
      <c r="J10" s="4">
        <v>107340</v>
      </c>
      <c r="K10" s="4">
        <v>113388</v>
      </c>
      <c r="L10" s="4">
        <v>122463</v>
      </c>
      <c r="M10" s="4">
        <v>130497</v>
      </c>
      <c r="N10" s="19">
        <v>134573</v>
      </c>
      <c r="O10" s="19">
        <v>140145</v>
      </c>
      <c r="P10" s="272">
        <v>144382</v>
      </c>
      <c r="Q10" s="393">
        <v>97124</v>
      </c>
      <c r="R10" s="20">
        <v>10682</v>
      </c>
      <c r="S10" s="115"/>
      <c r="T10" s="115"/>
      <c r="U10" s="115"/>
      <c r="V10" s="139"/>
    </row>
    <row r="11" spans="2:22" ht="18.75" customHeight="1" x14ac:dyDescent="0.25">
      <c r="B11" s="143" t="s">
        <v>55</v>
      </c>
      <c r="C11" s="328" t="s">
        <v>108</v>
      </c>
      <c r="D11" s="22" t="s">
        <v>108</v>
      </c>
      <c r="E11" s="22" t="s">
        <v>108</v>
      </c>
      <c r="F11" s="5">
        <v>0.99</v>
      </c>
      <c r="G11" s="5">
        <v>0.99</v>
      </c>
      <c r="H11" s="5">
        <v>0.99</v>
      </c>
      <c r="I11" s="5">
        <v>0.98</v>
      </c>
      <c r="J11" s="5">
        <v>0.96</v>
      </c>
      <c r="K11" s="5">
        <v>0.94</v>
      </c>
      <c r="L11" s="5">
        <v>0.93</v>
      </c>
      <c r="M11" s="5">
        <v>0.94</v>
      </c>
      <c r="N11" s="5">
        <v>0.94</v>
      </c>
      <c r="O11" s="5">
        <v>0.94</v>
      </c>
      <c r="P11" s="347">
        <v>0.96</v>
      </c>
      <c r="Q11" s="394">
        <v>0.96</v>
      </c>
      <c r="R11" s="5">
        <v>0.77</v>
      </c>
      <c r="S11" s="5">
        <v>0.76</v>
      </c>
      <c r="T11" s="5">
        <v>0.77</v>
      </c>
      <c r="U11" s="5">
        <v>0.78</v>
      </c>
      <c r="V11" s="269">
        <v>0.79</v>
      </c>
    </row>
    <row r="12" spans="2:22" x14ac:dyDescent="0.25">
      <c r="B12" s="143" t="s">
        <v>109</v>
      </c>
      <c r="C12" s="296">
        <v>7.2</v>
      </c>
      <c r="D12" s="3">
        <v>7.3</v>
      </c>
      <c r="E12" s="3">
        <v>7.3</v>
      </c>
      <c r="F12" s="3">
        <v>7.2</v>
      </c>
      <c r="G12" s="3">
        <v>6.8</v>
      </c>
      <c r="H12" s="3">
        <v>6.6</v>
      </c>
      <c r="I12" s="3">
        <v>6.3</v>
      </c>
      <c r="J12" s="3">
        <v>5.9</v>
      </c>
      <c r="K12" s="3">
        <v>5.6</v>
      </c>
      <c r="L12" s="3">
        <v>5.5</v>
      </c>
      <c r="M12" s="3">
        <v>5.4</v>
      </c>
      <c r="N12" s="3">
        <v>5.4</v>
      </c>
      <c r="O12" s="3">
        <v>5.3</v>
      </c>
      <c r="P12" s="190">
        <v>5.5</v>
      </c>
      <c r="Q12" s="387">
        <v>4.4000000000000004</v>
      </c>
      <c r="R12" s="3">
        <v>3.6</v>
      </c>
      <c r="S12" s="3">
        <v>3.5</v>
      </c>
      <c r="T12" s="3">
        <v>3.6</v>
      </c>
      <c r="U12" s="3">
        <v>3.5</v>
      </c>
      <c r="V12" s="190">
        <v>3.6</v>
      </c>
    </row>
    <row r="13" spans="2:22" x14ac:dyDescent="0.25">
      <c r="B13" s="143" t="s">
        <v>97</v>
      </c>
      <c r="C13" s="151">
        <v>1107</v>
      </c>
      <c r="D13" s="4">
        <v>1094</v>
      </c>
      <c r="E13" s="4">
        <v>1292</v>
      </c>
      <c r="F13" s="4">
        <v>1896</v>
      </c>
      <c r="G13" s="4">
        <v>2936</v>
      </c>
      <c r="H13" s="4">
        <v>3651</v>
      </c>
      <c r="I13" s="4">
        <v>4964</v>
      </c>
      <c r="J13" s="4">
        <v>5971</v>
      </c>
      <c r="K13" s="4">
        <v>7273</v>
      </c>
      <c r="L13" s="4">
        <v>8056</v>
      </c>
      <c r="M13" s="4">
        <v>8336</v>
      </c>
      <c r="N13" s="4">
        <v>8875</v>
      </c>
      <c r="O13" s="4">
        <v>9148</v>
      </c>
      <c r="P13" s="135">
        <v>8900</v>
      </c>
      <c r="Q13" s="386">
        <v>5340</v>
      </c>
      <c r="R13" s="4">
        <v>6584</v>
      </c>
      <c r="S13" s="4">
        <v>6447</v>
      </c>
      <c r="T13" s="4">
        <v>6688</v>
      </c>
      <c r="U13" s="4">
        <v>6032</v>
      </c>
      <c r="V13" s="135">
        <v>6045</v>
      </c>
    </row>
    <row r="14" spans="2:22" x14ac:dyDescent="0.25">
      <c r="B14" s="143" t="s">
        <v>0</v>
      </c>
      <c r="C14" s="346">
        <f t="shared" ref="C14:U14" si="0">SUM(C13/C7)</f>
        <v>1.7674953297887628E-2</v>
      </c>
      <c r="D14" s="6">
        <f t="shared" si="0"/>
        <v>1.7425376700328121E-2</v>
      </c>
      <c r="E14" s="6">
        <f t="shared" si="0"/>
        <v>2.0665056541002223E-2</v>
      </c>
      <c r="F14" s="6">
        <f t="shared" si="0"/>
        <v>2.989781758546739E-2</v>
      </c>
      <c r="G14" s="6">
        <f t="shared" si="0"/>
        <v>4.6323030561209198E-2</v>
      </c>
      <c r="H14" s="6">
        <f t="shared" si="0"/>
        <v>5.8302194117083456E-2</v>
      </c>
      <c r="I14" s="6">
        <f t="shared" si="0"/>
        <v>7.4798463045279887E-2</v>
      </c>
      <c r="J14" s="6">
        <f t="shared" si="0"/>
        <v>8.7315746373420683E-2</v>
      </c>
      <c r="K14" s="6">
        <f t="shared" si="0"/>
        <v>0.10585838003056545</v>
      </c>
      <c r="L14" s="6">
        <f t="shared" si="0"/>
        <v>0.12260862948025264</v>
      </c>
      <c r="M14" s="6">
        <f>SUM(M13/M7)</f>
        <v>0.1316945243135644</v>
      </c>
      <c r="N14" s="6">
        <f t="shared" si="0"/>
        <v>0.14366188063518787</v>
      </c>
      <c r="O14" s="6">
        <f t="shared" si="0"/>
        <v>0.15255311343094421</v>
      </c>
      <c r="P14" s="133">
        <f t="shared" si="0"/>
        <v>0.16008345924167205</v>
      </c>
      <c r="Q14" s="395">
        <f t="shared" si="0"/>
        <v>0.10890180483328235</v>
      </c>
      <c r="R14" s="6">
        <f t="shared" si="0"/>
        <v>8.2357650355248668E-2</v>
      </c>
      <c r="S14" s="6">
        <f t="shared" si="0"/>
        <v>7.6825911317134787E-2</v>
      </c>
      <c r="T14" s="6">
        <f t="shared" si="0"/>
        <v>8.1032289331798638E-2</v>
      </c>
      <c r="U14" s="6">
        <f t="shared" si="0"/>
        <v>7.5665776038334645E-2</v>
      </c>
      <c r="V14" s="133">
        <f>SUM(V13/V7)</f>
        <v>7.5519076530994683E-2</v>
      </c>
    </row>
    <row r="15" spans="2:22" x14ac:dyDescent="0.25">
      <c r="B15" s="143" t="s">
        <v>98</v>
      </c>
      <c r="C15" s="151">
        <v>2630</v>
      </c>
      <c r="D15" s="4">
        <v>2331</v>
      </c>
      <c r="E15" s="4">
        <v>2956</v>
      </c>
      <c r="F15" s="4">
        <v>4368</v>
      </c>
      <c r="G15" s="4">
        <v>6376</v>
      </c>
      <c r="H15" s="4">
        <v>7614</v>
      </c>
      <c r="I15" s="4">
        <v>8983</v>
      </c>
      <c r="J15" s="4">
        <v>10675</v>
      </c>
      <c r="K15" s="4">
        <v>11289</v>
      </c>
      <c r="L15" s="4">
        <v>11475</v>
      </c>
      <c r="M15" s="4">
        <v>11301</v>
      </c>
      <c r="N15" s="4">
        <v>77373</v>
      </c>
      <c r="O15" s="4">
        <v>11156</v>
      </c>
      <c r="P15" s="135">
        <v>11006</v>
      </c>
      <c r="Q15" s="386">
        <v>7831</v>
      </c>
      <c r="R15" s="4">
        <v>9475</v>
      </c>
      <c r="S15" s="4">
        <v>10719</v>
      </c>
      <c r="T15" s="4">
        <v>11731</v>
      </c>
      <c r="U15" s="4">
        <v>11467</v>
      </c>
      <c r="V15" s="135">
        <v>11269</v>
      </c>
    </row>
    <row r="16" spans="2:22" x14ac:dyDescent="0.25">
      <c r="B16" s="143" t="s">
        <v>1</v>
      </c>
      <c r="C16" s="297">
        <f t="shared" ref="C16:U16" si="1">SUM(C15/C7)</f>
        <v>4.1991984799859494E-2</v>
      </c>
      <c r="D16" s="7">
        <f t="shared" si="1"/>
        <v>3.712847631486732E-2</v>
      </c>
      <c r="E16" s="7">
        <f t="shared" si="1"/>
        <v>4.7280113881735739E-2</v>
      </c>
      <c r="F16" s="7">
        <f t="shared" si="1"/>
        <v>6.8878516462722347E-2</v>
      </c>
      <c r="G16" s="7">
        <f t="shared" si="1"/>
        <v>0.1005979710007731</v>
      </c>
      <c r="H16" s="7">
        <f t="shared" si="1"/>
        <v>0.12158666283414775</v>
      </c>
      <c r="I16" s="7">
        <f t="shared" si="1"/>
        <v>0.13535749265426053</v>
      </c>
      <c r="J16" s="7">
        <f t="shared" si="1"/>
        <v>0.1561037669630323</v>
      </c>
      <c r="K16" s="7">
        <f t="shared" si="1"/>
        <v>0.16431118550323848</v>
      </c>
      <c r="L16" s="7">
        <f t="shared" si="1"/>
        <v>0.17464424320827943</v>
      </c>
      <c r="M16" s="7">
        <f t="shared" si="1"/>
        <v>0.17853644664918322</v>
      </c>
      <c r="N16" s="7">
        <f t="shared" si="1"/>
        <v>1.2524564158181848</v>
      </c>
      <c r="O16" s="7">
        <f t="shared" si="1"/>
        <v>0.18603875529466699</v>
      </c>
      <c r="P16" s="299">
        <f t="shared" si="1"/>
        <v>0.19796388229369019</v>
      </c>
      <c r="Q16" s="385">
        <f t="shared" si="1"/>
        <v>0.15970225349240338</v>
      </c>
      <c r="R16" s="7">
        <f t="shared" si="1"/>
        <v>0.11852046432502752</v>
      </c>
      <c r="S16" s="7">
        <f t="shared" si="1"/>
        <v>0.12773335557753496</v>
      </c>
      <c r="T16" s="7">
        <f t="shared" si="1"/>
        <v>0.14213364027382322</v>
      </c>
      <c r="U16" s="7">
        <f t="shared" si="1"/>
        <v>0.14384274765112456</v>
      </c>
      <c r="V16" s="299">
        <f>SUM(V15/V7)</f>
        <v>0.14078155060840017</v>
      </c>
    </row>
    <row r="17" spans="2:23" x14ac:dyDescent="0.25">
      <c r="B17" s="143" t="s">
        <v>99</v>
      </c>
      <c r="C17" s="151">
        <v>15490</v>
      </c>
      <c r="D17" s="4">
        <v>12599</v>
      </c>
      <c r="E17" s="4">
        <v>10856</v>
      </c>
      <c r="F17" s="4">
        <v>12428</v>
      </c>
      <c r="G17" s="4">
        <v>14256</v>
      </c>
      <c r="H17" s="4">
        <v>15291</v>
      </c>
      <c r="I17" s="4">
        <v>16243</v>
      </c>
      <c r="J17" s="4">
        <v>16100</v>
      </c>
      <c r="K17" s="4">
        <v>15129</v>
      </c>
      <c r="L17" s="4">
        <v>13852</v>
      </c>
      <c r="M17" s="4">
        <v>12946</v>
      </c>
      <c r="N17" s="4">
        <v>12071</v>
      </c>
      <c r="O17" s="4">
        <v>11832</v>
      </c>
      <c r="P17" s="135">
        <v>11529</v>
      </c>
      <c r="Q17" s="386">
        <v>6140</v>
      </c>
      <c r="R17" s="4">
        <v>7150</v>
      </c>
      <c r="S17" s="4">
        <v>7522</v>
      </c>
      <c r="T17" s="4">
        <v>7512</v>
      </c>
      <c r="U17" s="4">
        <v>7899</v>
      </c>
      <c r="V17" s="135">
        <v>8910</v>
      </c>
      <c r="W17" s="10"/>
    </row>
    <row r="18" spans="2:23" x14ac:dyDescent="0.25">
      <c r="B18" s="143" t="s">
        <v>2</v>
      </c>
      <c r="C18" s="297">
        <f t="shared" ref="C18:U18" si="2">SUM(C17/C7)</f>
        <v>0.24732161389727131</v>
      </c>
      <c r="D18" s="7">
        <f t="shared" si="2"/>
        <v>0.20067853843458316</v>
      </c>
      <c r="E18" s="7">
        <f t="shared" si="2"/>
        <v>0.17363765774699702</v>
      </c>
      <c r="F18" s="7">
        <f t="shared" si="2"/>
        <v>0.19597577898322191</v>
      </c>
      <c r="G18" s="7">
        <f t="shared" si="2"/>
        <v>0.22492545084489043</v>
      </c>
      <c r="H18" s="7">
        <f t="shared" si="2"/>
        <v>0.2441793618855993</v>
      </c>
      <c r="I18" s="7">
        <f t="shared" si="2"/>
        <v>0.24475250508551194</v>
      </c>
      <c r="J18" s="7">
        <f t="shared" si="2"/>
        <v>0.2354351895180159</v>
      </c>
      <c r="K18" s="7">
        <f t="shared" si="2"/>
        <v>0.22020231424204934</v>
      </c>
      <c r="L18" s="7">
        <f t="shared" si="2"/>
        <v>0.21082109428506202</v>
      </c>
      <c r="M18" s="7">
        <f t="shared" si="2"/>
        <v>0.20452462953015893</v>
      </c>
      <c r="N18" s="7">
        <f t="shared" si="2"/>
        <v>0.19539634491801156</v>
      </c>
      <c r="O18" s="7">
        <f t="shared" si="2"/>
        <v>0.19731181002568121</v>
      </c>
      <c r="P18" s="299">
        <f t="shared" si="2"/>
        <v>0.20737103388733003</v>
      </c>
      <c r="Q18" s="385">
        <f t="shared" si="2"/>
        <v>0.12521668196186397</v>
      </c>
      <c r="R18" s="7">
        <f t="shared" si="2"/>
        <v>8.9437606324427099E-2</v>
      </c>
      <c r="S18" s="7">
        <f t="shared" si="2"/>
        <v>8.9636188138279491E-2</v>
      </c>
      <c r="T18" s="7">
        <f t="shared" si="2"/>
        <v>9.1015932634639848E-2</v>
      </c>
      <c r="U18" s="7">
        <f t="shared" si="2"/>
        <v>9.9085537952056602E-2</v>
      </c>
      <c r="V18" s="299">
        <f>SUM(V17/V7)</f>
        <v>0.11131099617719811</v>
      </c>
    </row>
    <row r="19" spans="2:23" x14ac:dyDescent="0.25">
      <c r="B19" s="143" t="s">
        <v>100</v>
      </c>
      <c r="C19" s="151">
        <v>38467</v>
      </c>
      <c r="D19" s="4">
        <v>41682</v>
      </c>
      <c r="E19" s="4">
        <v>42187</v>
      </c>
      <c r="F19" s="4">
        <v>38993</v>
      </c>
      <c r="G19" s="4">
        <v>32445</v>
      </c>
      <c r="H19" s="4">
        <v>27008</v>
      </c>
      <c r="I19" s="4">
        <v>24071</v>
      </c>
      <c r="J19" s="4">
        <v>20325</v>
      </c>
      <c r="K19" s="4">
        <v>16917</v>
      </c>
      <c r="L19" s="4">
        <v>13468</v>
      </c>
      <c r="M19" s="4">
        <v>11410</v>
      </c>
      <c r="N19" s="4">
        <v>10648</v>
      </c>
      <c r="O19" s="4">
        <v>9582</v>
      </c>
      <c r="P19" s="135">
        <v>9210</v>
      </c>
      <c r="Q19" s="386">
        <v>5385</v>
      </c>
      <c r="R19" s="4">
        <v>4836</v>
      </c>
      <c r="S19" s="4">
        <v>4293</v>
      </c>
      <c r="T19" s="4">
        <v>3864</v>
      </c>
      <c r="U19" s="4">
        <v>3230</v>
      </c>
      <c r="V19" s="135">
        <v>3441</v>
      </c>
    </row>
    <row r="20" spans="2:23" x14ac:dyDescent="0.25">
      <c r="B20" s="143" t="s">
        <v>3</v>
      </c>
      <c r="C20" s="297">
        <f t="shared" ref="C20:U20" si="3">SUM(C19/C7)</f>
        <v>0.61418466893391455</v>
      </c>
      <c r="D20" s="7">
        <f t="shared" si="3"/>
        <v>0.66391640916186168</v>
      </c>
      <c r="E20" s="7">
        <f t="shared" si="3"/>
        <v>0.67476527886630089</v>
      </c>
      <c r="F20" s="7">
        <f t="shared" si="3"/>
        <v>0.6148763718935284</v>
      </c>
      <c r="G20" s="7">
        <f t="shared" si="3"/>
        <v>0.51190419841908463</v>
      </c>
      <c r="H20" s="7">
        <f t="shared" si="3"/>
        <v>0.43128612947526429</v>
      </c>
      <c r="I20" s="7">
        <f t="shared" si="3"/>
        <v>0.36270624576207339</v>
      </c>
      <c r="J20" s="7">
        <f t="shared" si="3"/>
        <v>0.29721864763687411</v>
      </c>
      <c r="K20" s="7">
        <f t="shared" si="3"/>
        <v>0.24622662106105814</v>
      </c>
      <c r="L20" s="7">
        <f t="shared" si="3"/>
        <v>0.20497679019861503</v>
      </c>
      <c r="M20" s="7">
        <f t="shared" si="3"/>
        <v>0.18025845998293785</v>
      </c>
      <c r="N20" s="7">
        <f t="shared" si="3"/>
        <v>0.17236188225391327</v>
      </c>
      <c r="O20" s="7">
        <f t="shared" si="3"/>
        <v>0.15979054797718709</v>
      </c>
      <c r="P20" s="299">
        <f t="shared" si="3"/>
        <v>0.16565939995683143</v>
      </c>
      <c r="Q20" s="385">
        <f t="shared" si="3"/>
        <v>0.10981951667176507</v>
      </c>
      <c r="R20" s="7">
        <f t="shared" si="3"/>
        <v>6.0492344641248877E-2</v>
      </c>
      <c r="S20" s="7">
        <f t="shared" si="3"/>
        <v>5.1157691528534145E-2</v>
      </c>
      <c r="T20" s="7">
        <f t="shared" si="3"/>
        <v>4.6816502090022416E-2</v>
      </c>
      <c r="U20" s="7">
        <f t="shared" si="3"/>
        <v>4.0517317076230255E-2</v>
      </c>
      <c r="V20" s="299">
        <f>SUM(V19/V7)</f>
        <v>4.298778202533543E-2</v>
      </c>
    </row>
    <row r="21" spans="2:23" ht="9" customHeight="1" x14ac:dyDescent="0.25">
      <c r="B21" s="367"/>
      <c r="C21" s="508"/>
      <c r="D21" s="509"/>
      <c r="E21" s="509"/>
      <c r="F21" s="509"/>
      <c r="G21" s="509"/>
      <c r="H21" s="509"/>
      <c r="I21" s="509"/>
      <c r="J21" s="509"/>
      <c r="K21" s="509"/>
      <c r="L21" s="509"/>
      <c r="M21" s="509"/>
      <c r="N21" s="509"/>
      <c r="O21" s="509"/>
      <c r="P21" s="510"/>
      <c r="Q21" s="508"/>
      <c r="R21" s="509"/>
      <c r="S21" s="509"/>
      <c r="T21" s="509"/>
      <c r="U21" s="509"/>
      <c r="V21" s="510"/>
    </row>
    <row r="22" spans="2:23" ht="30" x14ac:dyDescent="0.25">
      <c r="B22" s="143" t="s">
        <v>4</v>
      </c>
      <c r="C22" s="296">
        <v>6</v>
      </c>
      <c r="D22" s="3">
        <v>6.1</v>
      </c>
      <c r="E22" s="3">
        <v>6.1</v>
      </c>
      <c r="F22" s="3">
        <v>6</v>
      </c>
      <c r="G22" s="3">
        <v>5.8</v>
      </c>
      <c r="H22" s="3">
        <v>5.6</v>
      </c>
      <c r="I22" s="3">
        <v>5.4</v>
      </c>
      <c r="J22" s="3">
        <v>5</v>
      </c>
      <c r="K22" s="3">
        <v>4.9000000000000004</v>
      </c>
      <c r="L22" s="3">
        <v>4.8</v>
      </c>
      <c r="M22" s="3">
        <v>4.7</v>
      </c>
      <c r="N22" s="3">
        <v>4.7</v>
      </c>
      <c r="O22" s="3">
        <v>4.7</v>
      </c>
      <c r="P22" s="190">
        <v>5</v>
      </c>
      <c r="Q22" s="387">
        <v>3.5</v>
      </c>
      <c r="R22" s="3">
        <v>2.9</v>
      </c>
      <c r="S22" s="3">
        <v>2.8</v>
      </c>
      <c r="T22" s="3">
        <v>2.8</v>
      </c>
      <c r="U22" s="3">
        <v>2.7</v>
      </c>
      <c r="V22" s="190">
        <v>2.9</v>
      </c>
    </row>
    <row r="23" spans="2:23" x14ac:dyDescent="0.25">
      <c r="B23" s="143" t="s">
        <v>101</v>
      </c>
      <c r="C23" s="151">
        <v>3803</v>
      </c>
      <c r="D23" s="4">
        <v>3772</v>
      </c>
      <c r="E23" s="4">
        <v>3873</v>
      </c>
      <c r="F23" s="4">
        <v>4450</v>
      </c>
      <c r="G23" s="4">
        <v>4792</v>
      </c>
      <c r="H23" s="4">
        <v>5042</v>
      </c>
      <c r="I23" s="4">
        <v>6058</v>
      </c>
      <c r="J23" s="4">
        <v>6531</v>
      </c>
      <c r="K23" s="4">
        <v>6979</v>
      </c>
      <c r="L23" s="4">
        <v>7467</v>
      </c>
      <c r="M23" s="4">
        <v>7619</v>
      </c>
      <c r="N23" s="4">
        <v>8023</v>
      </c>
      <c r="O23" s="4">
        <v>8252</v>
      </c>
      <c r="P23" s="135">
        <v>8073</v>
      </c>
      <c r="Q23" s="386">
        <v>4552</v>
      </c>
      <c r="R23" s="4">
        <v>5336</v>
      </c>
      <c r="S23" s="4">
        <v>5397</v>
      </c>
      <c r="T23" s="4">
        <v>5591</v>
      </c>
      <c r="U23" s="4">
        <v>4977</v>
      </c>
      <c r="V23" s="135">
        <v>5135</v>
      </c>
    </row>
    <row r="24" spans="2:23" x14ac:dyDescent="0.25">
      <c r="B24" s="143" t="s">
        <v>5</v>
      </c>
      <c r="C24" s="297">
        <f t="shared" ref="C24:U24" si="4">SUM(C23/C7)</f>
        <v>6.0720729351279715E-2</v>
      </c>
      <c r="D24" s="7">
        <f t="shared" si="4"/>
        <v>6.008091491191743E-2</v>
      </c>
      <c r="E24" s="7">
        <f t="shared" si="4"/>
        <v>6.1947185745589481E-2</v>
      </c>
      <c r="F24" s="7">
        <f t="shared" si="4"/>
        <v>7.0171565535511543E-2</v>
      </c>
      <c r="G24" s="7">
        <f t="shared" si="4"/>
        <v>7.5606254240229723E-2</v>
      </c>
      <c r="H24" s="7">
        <f t="shared" si="4"/>
        <v>8.0514835041998023E-2</v>
      </c>
      <c r="I24" s="7">
        <f t="shared" si="4"/>
        <v>9.1283055827619974E-2</v>
      </c>
      <c r="J24" s="7">
        <f t="shared" si="4"/>
        <v>9.5504796443612539E-2</v>
      </c>
      <c r="K24" s="7">
        <f t="shared" si="4"/>
        <v>0.10157921548650026</v>
      </c>
      <c r="L24" s="7">
        <f t="shared" si="4"/>
        <v>0.11364431930598889</v>
      </c>
      <c r="M24" s="7">
        <f t="shared" si="4"/>
        <v>0.12036715220070145</v>
      </c>
      <c r="N24" s="7">
        <f t="shared" si="4"/>
        <v>0.12987034009420981</v>
      </c>
      <c r="O24" s="7">
        <f t="shared" si="4"/>
        <v>0.13761131307741054</v>
      </c>
      <c r="P24" s="299">
        <f t="shared" si="4"/>
        <v>0.1452082883660695</v>
      </c>
      <c r="Q24" s="385">
        <f t="shared" si="4"/>
        <v>9.283165086162945E-2</v>
      </c>
      <c r="R24" s="7">
        <f t="shared" si="4"/>
        <v>6.6746722705894129E-2</v>
      </c>
      <c r="S24" s="7">
        <f t="shared" si="4"/>
        <v>6.4313547910435309E-2</v>
      </c>
      <c r="T24" s="7">
        <f t="shared" si="4"/>
        <v>6.7740958381292779E-2</v>
      </c>
      <c r="U24" s="7">
        <f t="shared" si="4"/>
        <v>6.2431791668234676E-2</v>
      </c>
      <c r="V24" s="299">
        <f>SUM(V23/V7)</f>
        <v>6.4150613397296552E-2</v>
      </c>
    </row>
    <row r="25" spans="2:23" x14ac:dyDescent="0.25">
      <c r="B25" s="143" t="s">
        <v>102</v>
      </c>
      <c r="C25" s="151">
        <v>5392</v>
      </c>
      <c r="D25" s="4">
        <v>5251</v>
      </c>
      <c r="E25" s="4">
        <v>5497</v>
      </c>
      <c r="F25" s="4">
        <v>6062</v>
      </c>
      <c r="G25" s="4">
        <v>6685</v>
      </c>
      <c r="H25" s="4">
        <v>7285</v>
      </c>
      <c r="I25" s="4">
        <v>8059</v>
      </c>
      <c r="J25" s="4">
        <v>8965</v>
      </c>
      <c r="K25" s="4">
        <v>9504</v>
      </c>
      <c r="L25" s="4">
        <v>9440</v>
      </c>
      <c r="M25" s="4">
        <v>9348</v>
      </c>
      <c r="N25" s="4">
        <v>9326</v>
      </c>
      <c r="O25" s="4">
        <v>9317</v>
      </c>
      <c r="P25" s="135">
        <v>9283</v>
      </c>
      <c r="Q25" s="386">
        <v>5756</v>
      </c>
      <c r="R25" s="4">
        <v>7117</v>
      </c>
      <c r="S25" s="4">
        <v>7803</v>
      </c>
      <c r="T25" s="4">
        <v>8296</v>
      </c>
      <c r="U25" s="4">
        <v>8040</v>
      </c>
      <c r="V25" s="135">
        <v>7941</v>
      </c>
    </row>
    <row r="26" spans="2:23" x14ac:dyDescent="0.25">
      <c r="B26" s="143" t="s">
        <v>6</v>
      </c>
      <c r="C26" s="297">
        <f t="shared" ref="C26:U26" si="5">SUM(C25/C7)</f>
        <v>8.609155210678418E-2</v>
      </c>
      <c r="D26" s="7">
        <f t="shared" si="5"/>
        <v>8.3638622535121526E-2</v>
      </c>
      <c r="E26" s="7">
        <f t="shared" si="5"/>
        <v>8.7922458054093822E-2</v>
      </c>
      <c r="F26" s="7">
        <f t="shared" si="5"/>
        <v>9.5591018039611453E-2</v>
      </c>
      <c r="G26" s="7">
        <f t="shared" si="5"/>
        <v>0.10547324908095486</v>
      </c>
      <c r="H26" s="7">
        <f t="shared" si="5"/>
        <v>0.11633291814378334</v>
      </c>
      <c r="I26" s="7">
        <f t="shared" si="5"/>
        <v>0.12143449107210126</v>
      </c>
      <c r="J26" s="7">
        <f t="shared" si="5"/>
        <v>0.13109791764155357</v>
      </c>
      <c r="K26" s="7">
        <f t="shared" si="5"/>
        <v>0.13833054362855687</v>
      </c>
      <c r="L26" s="7">
        <f t="shared" si="5"/>
        <v>0.14367247545848871</v>
      </c>
      <c r="M26" s="7">
        <f t="shared" si="5"/>
        <v>0.14768239122879079</v>
      </c>
      <c r="N26" s="7">
        <f t="shared" si="5"/>
        <v>0.15096233225957881</v>
      </c>
      <c r="O26" s="7">
        <f t="shared" si="5"/>
        <v>0.15537137711369775</v>
      </c>
      <c r="P26" s="299">
        <f t="shared" si="5"/>
        <v>0.16697244406072378</v>
      </c>
      <c r="Q26" s="385">
        <f t="shared" si="5"/>
        <v>0.11738554094014479</v>
      </c>
      <c r="R26" s="7">
        <f t="shared" si="5"/>
        <v>8.9024817372160517E-2</v>
      </c>
      <c r="S26" s="7">
        <f t="shared" si="5"/>
        <v>9.298473491664383E-2</v>
      </c>
      <c r="T26" s="7">
        <f t="shared" si="5"/>
        <v>0.10051493305870236</v>
      </c>
      <c r="U26" s="7">
        <f t="shared" si="5"/>
        <v>0.1008542505550747</v>
      </c>
      <c r="V26" s="299">
        <f>SUM(V25/V7)</f>
        <v>9.920545686230417E-2</v>
      </c>
    </row>
    <row r="27" spans="2:23" x14ac:dyDescent="0.25">
      <c r="B27" s="143" t="s">
        <v>103</v>
      </c>
      <c r="C27" s="151">
        <v>13232</v>
      </c>
      <c r="D27" s="4">
        <v>11957</v>
      </c>
      <c r="E27" s="4">
        <v>10480</v>
      </c>
      <c r="F27" s="4">
        <v>10834</v>
      </c>
      <c r="G27" s="4">
        <v>11287</v>
      </c>
      <c r="H27" s="4">
        <v>11933</v>
      </c>
      <c r="I27" s="4">
        <v>12436</v>
      </c>
      <c r="J27" s="4">
        <v>12056</v>
      </c>
      <c r="K27" s="4">
        <v>11623</v>
      </c>
      <c r="L27" s="4">
        <v>10822</v>
      </c>
      <c r="M27" s="4">
        <v>10064</v>
      </c>
      <c r="N27" s="4">
        <v>9562</v>
      </c>
      <c r="O27" s="4">
        <v>9400</v>
      </c>
      <c r="P27" s="135">
        <v>9238</v>
      </c>
      <c r="Q27" s="386">
        <v>4228</v>
      </c>
      <c r="R27" s="4">
        <v>5115</v>
      </c>
      <c r="S27" s="4">
        <v>5391</v>
      </c>
      <c r="T27" s="4">
        <v>5230</v>
      </c>
      <c r="U27" s="4">
        <v>5630</v>
      </c>
      <c r="V27" s="135">
        <v>6161</v>
      </c>
    </row>
    <row r="28" spans="2:23" x14ac:dyDescent="0.25">
      <c r="B28" s="143" t="s">
        <v>7</v>
      </c>
      <c r="C28" s="297">
        <f t="shared" ref="C28:U28" si="6">SUM(C27/C7)</f>
        <v>0.211269179799141</v>
      </c>
      <c r="D28" s="7">
        <f t="shared" si="6"/>
        <v>0.19045267751903411</v>
      </c>
      <c r="E28" s="7">
        <f t="shared" si="6"/>
        <v>0.1676236784440428</v>
      </c>
      <c r="F28" s="7">
        <f t="shared" si="6"/>
        <v>0.17084016651949036</v>
      </c>
      <c r="G28" s="7">
        <f t="shared" si="6"/>
        <v>0.17808175951783659</v>
      </c>
      <c r="H28" s="7">
        <f t="shared" si="6"/>
        <v>0.19055603462042095</v>
      </c>
      <c r="I28" s="7">
        <f t="shared" si="6"/>
        <v>0.1873879303849921</v>
      </c>
      <c r="J28" s="7">
        <f t="shared" si="6"/>
        <v>0.17629854936827327</v>
      </c>
      <c r="K28" s="7">
        <f t="shared" si="6"/>
        <v>0.16917254930499964</v>
      </c>
      <c r="L28" s="7">
        <f t="shared" si="6"/>
        <v>0.16470588235294117</v>
      </c>
      <c r="M28" s="7">
        <f t="shared" si="6"/>
        <v>0.15899396505418811</v>
      </c>
      <c r="N28" s="7">
        <f t="shared" si="6"/>
        <v>0.15478252424041311</v>
      </c>
      <c r="O28" s="7">
        <f t="shared" si="6"/>
        <v>0.15675549478037554</v>
      </c>
      <c r="P28" s="299">
        <f t="shared" si="6"/>
        <v>0.16616303331174906</v>
      </c>
      <c r="Q28" s="385">
        <f t="shared" si="6"/>
        <v>8.6224125624553893E-2</v>
      </c>
      <c r="R28" s="7">
        <f t="shared" si="6"/>
        <v>6.3982287601320922E-2</v>
      </c>
      <c r="S28" s="7">
        <f t="shared" si="6"/>
        <v>6.4242048690968459E-2</v>
      </c>
      <c r="T28" s="7">
        <f t="shared" si="6"/>
        <v>6.3367056400315022E-2</v>
      </c>
      <c r="U28" s="7">
        <f t="shared" si="6"/>
        <v>7.0623063510580911E-2</v>
      </c>
      <c r="V28" s="299">
        <f>SUM(V27/V7)</f>
        <v>7.6968243260125427E-2</v>
      </c>
    </row>
    <row r="29" spans="2:23" x14ac:dyDescent="0.25">
      <c r="B29" s="143" t="s">
        <v>104</v>
      </c>
      <c r="C29" s="151">
        <v>24820</v>
      </c>
      <c r="D29" s="4">
        <v>26755</v>
      </c>
      <c r="E29" s="4">
        <v>27448</v>
      </c>
      <c r="F29" s="4">
        <v>26034</v>
      </c>
      <c r="G29" s="4">
        <v>23079</v>
      </c>
      <c r="H29" s="4">
        <v>19362</v>
      </c>
      <c r="I29" s="4">
        <v>17877</v>
      </c>
      <c r="J29" s="4">
        <v>14958</v>
      </c>
      <c r="K29" s="4">
        <v>12968</v>
      </c>
      <c r="L29" s="4">
        <v>10756</v>
      </c>
      <c r="M29" s="4">
        <v>9014</v>
      </c>
      <c r="N29" s="4">
        <v>8391</v>
      </c>
      <c r="O29" s="4">
        <v>7700</v>
      </c>
      <c r="P29" s="135">
        <v>7520</v>
      </c>
      <c r="Q29" s="386">
        <v>3616</v>
      </c>
      <c r="R29" s="4">
        <v>3607</v>
      </c>
      <c r="S29" s="4">
        <v>3332</v>
      </c>
      <c r="T29" s="4">
        <v>3062</v>
      </c>
      <c r="U29" s="4">
        <v>2589</v>
      </c>
      <c r="V29" s="135">
        <v>2809</v>
      </c>
    </row>
    <row r="30" spans="2:23" ht="12" customHeight="1" x14ac:dyDescent="0.25">
      <c r="B30" s="143" t="s">
        <v>8</v>
      </c>
      <c r="C30" s="297">
        <f t="shared" ref="C30:U30" si="7">SUM(C29/C7)</f>
        <v>0.39628937746483373</v>
      </c>
      <c r="D30" s="7">
        <f t="shared" si="7"/>
        <v>0.42615717880921283</v>
      </c>
      <c r="E30" s="7">
        <f t="shared" si="7"/>
        <v>0.43902048911565716</v>
      </c>
      <c r="F30" s="7">
        <f t="shared" si="7"/>
        <v>0.4105273117194399</v>
      </c>
      <c r="G30" s="7">
        <f t="shared" si="7"/>
        <v>0.36413120651299286</v>
      </c>
      <c r="H30" s="7">
        <f t="shared" si="7"/>
        <v>0.30918846411804157</v>
      </c>
      <c r="I30" s="7">
        <f t="shared" si="7"/>
        <v>0.26937391697430874</v>
      </c>
      <c r="J30" s="7">
        <f t="shared" si="7"/>
        <v>0.21873537669630322</v>
      </c>
      <c r="K30" s="7">
        <f t="shared" si="7"/>
        <v>0.18874899934502584</v>
      </c>
      <c r="L30" s="7">
        <f t="shared" si="7"/>
        <v>0.16370139258808311</v>
      </c>
      <c r="M30" s="7">
        <f t="shared" si="7"/>
        <v>0.14240576321526746</v>
      </c>
      <c r="N30" s="7">
        <f t="shared" si="7"/>
        <v>0.13582724962364634</v>
      </c>
      <c r="O30" s="7">
        <f t="shared" si="7"/>
        <v>0.12840609678817996</v>
      </c>
      <c r="P30" s="299">
        <f t="shared" si="7"/>
        <v>0.1352615296064465</v>
      </c>
      <c r="Q30" s="385">
        <f t="shared" si="7"/>
        <v>7.3743244621188947E-2</v>
      </c>
      <c r="R30" s="7">
        <f t="shared" si="7"/>
        <v>4.5119083358350846E-2</v>
      </c>
      <c r="S30" s="7">
        <f t="shared" si="7"/>
        <v>3.9705899877259671E-2</v>
      </c>
      <c r="T30" s="7">
        <f t="shared" si="7"/>
        <v>3.7099412370509482E-2</v>
      </c>
      <c r="U30" s="7">
        <f t="shared" si="7"/>
        <v>3.2476573966055772E-2</v>
      </c>
      <c r="V30" s="299">
        <f>SUM(V29/V7)</f>
        <v>3.509232191489893E-2</v>
      </c>
    </row>
    <row r="31" spans="2:23" s="354" customFormat="1" ht="30" x14ac:dyDescent="0.25">
      <c r="B31" s="143" t="s">
        <v>196</v>
      </c>
      <c r="C31" s="398">
        <v>3.1</v>
      </c>
      <c r="D31" s="389">
        <v>3.2</v>
      </c>
      <c r="E31" s="389">
        <v>3.2</v>
      </c>
      <c r="F31" s="389">
        <v>3.1</v>
      </c>
      <c r="G31" s="389">
        <v>3.1</v>
      </c>
      <c r="H31" s="389">
        <v>2.9</v>
      </c>
      <c r="I31" s="389">
        <v>2.8</v>
      </c>
      <c r="J31" s="389">
        <v>2.6</v>
      </c>
      <c r="K31" s="389">
        <v>2.5</v>
      </c>
      <c r="L31" s="389">
        <v>2.6</v>
      </c>
      <c r="M31" s="389">
        <v>2.5</v>
      </c>
      <c r="N31" s="389">
        <v>2.6</v>
      </c>
      <c r="O31" s="389">
        <v>2.6</v>
      </c>
      <c r="P31" s="399">
        <v>2.8</v>
      </c>
      <c r="Q31" s="387">
        <v>3.5</v>
      </c>
      <c r="R31" s="3">
        <v>2.9</v>
      </c>
      <c r="S31" s="3">
        <v>2.8</v>
      </c>
      <c r="T31" s="3">
        <v>2.8</v>
      </c>
      <c r="U31" s="3">
        <v>2.7</v>
      </c>
      <c r="V31" s="190">
        <v>2.9</v>
      </c>
    </row>
    <row r="32" spans="2:23" s="354" customFormat="1" ht="12" customHeight="1" x14ac:dyDescent="0.25">
      <c r="B32" s="143" t="s">
        <v>197</v>
      </c>
      <c r="C32" s="400">
        <v>3569</v>
      </c>
      <c r="D32" s="11">
        <v>3637</v>
      </c>
      <c r="E32" s="191">
        <v>3718</v>
      </c>
      <c r="F32" s="11">
        <v>3828</v>
      </c>
      <c r="G32" s="390">
        <v>3929</v>
      </c>
      <c r="H32" s="11">
        <v>3942</v>
      </c>
      <c r="I32" s="191">
        <v>4458</v>
      </c>
      <c r="J32" s="4">
        <v>4244</v>
      </c>
      <c r="K32" s="4">
        <v>4574</v>
      </c>
      <c r="L32" s="4">
        <v>4529</v>
      </c>
      <c r="M32" s="20">
        <v>4514</v>
      </c>
      <c r="N32" s="4">
        <v>4691</v>
      </c>
      <c r="O32" s="4">
        <v>4717</v>
      </c>
      <c r="P32" s="135">
        <v>4789</v>
      </c>
      <c r="Q32" s="386">
        <v>4552</v>
      </c>
      <c r="R32" s="4">
        <v>5336</v>
      </c>
      <c r="S32" s="4">
        <v>5397</v>
      </c>
      <c r="T32" s="4">
        <v>5591</v>
      </c>
      <c r="U32" s="4">
        <v>4977</v>
      </c>
      <c r="V32" s="135">
        <v>5135</v>
      </c>
    </row>
    <row r="33" spans="1:22" s="354" customFormat="1" ht="12" customHeight="1" x14ac:dyDescent="0.25">
      <c r="B33" s="143" t="s">
        <v>5</v>
      </c>
      <c r="C33" s="401">
        <f>SUM(C32/C7)</f>
        <v>5.6984560361482334E-2</v>
      </c>
      <c r="D33" s="391">
        <f t="shared" ref="D33:V33" si="8">SUM(D32/D7)</f>
        <v>5.7930617055844034E-2</v>
      </c>
      <c r="E33" s="391">
        <f t="shared" si="8"/>
        <v>5.9468018745701443E-2</v>
      </c>
      <c r="F33" s="391">
        <f t="shared" si="8"/>
        <v>6.0363315251671504E-2</v>
      </c>
      <c r="G33" s="391">
        <f t="shared" si="8"/>
        <v>6.1990186333443775E-2</v>
      </c>
      <c r="H33" s="391">
        <f t="shared" si="8"/>
        <v>6.2949123311296346E-2</v>
      </c>
      <c r="I33" s="391">
        <f t="shared" si="8"/>
        <v>6.7173962178859334E-2</v>
      </c>
      <c r="J33" s="391">
        <f t="shared" si="8"/>
        <v>6.2061300889096865E-2</v>
      </c>
      <c r="K33" s="391">
        <f t="shared" si="8"/>
        <v>6.6574485117531473E-2</v>
      </c>
      <c r="L33" s="391">
        <f t="shared" si="8"/>
        <v>6.8929305227912643E-2</v>
      </c>
      <c r="M33" s="391">
        <f t="shared" si="8"/>
        <v>7.1313469619893197E-2</v>
      </c>
      <c r="N33" s="391">
        <f t="shared" si="8"/>
        <v>7.5934409246159573E-2</v>
      </c>
      <c r="O33" s="391">
        <f t="shared" si="8"/>
        <v>7.8661241370109727E-2</v>
      </c>
      <c r="P33" s="402">
        <f t="shared" si="8"/>
        <v>8.6139290596445789E-2</v>
      </c>
      <c r="Q33" s="369">
        <f t="shared" si="8"/>
        <v>9.283165086162945E-2</v>
      </c>
      <c r="R33" s="369">
        <f t="shared" si="8"/>
        <v>6.6746722705894129E-2</v>
      </c>
      <c r="S33" s="369">
        <f t="shared" si="8"/>
        <v>6.4313547910435309E-2</v>
      </c>
      <c r="T33" s="369">
        <f t="shared" si="8"/>
        <v>6.7740958381292779E-2</v>
      </c>
      <c r="U33" s="369">
        <f t="shared" si="8"/>
        <v>6.2431791668234676E-2</v>
      </c>
      <c r="V33" s="370">
        <f t="shared" si="8"/>
        <v>6.4150613397296552E-2</v>
      </c>
    </row>
    <row r="34" spans="1:22" s="301" customFormat="1" ht="12" customHeight="1" x14ac:dyDescent="0.25">
      <c r="B34" s="143" t="s">
        <v>198</v>
      </c>
      <c r="C34" s="400">
        <v>3926</v>
      </c>
      <c r="D34" s="11">
        <v>4016</v>
      </c>
      <c r="E34" s="191">
        <v>3981</v>
      </c>
      <c r="F34" s="11">
        <v>4065</v>
      </c>
      <c r="G34" s="390">
        <v>4161</v>
      </c>
      <c r="H34" s="11">
        <v>4261</v>
      </c>
      <c r="I34" s="191">
        <v>4631</v>
      </c>
      <c r="J34" s="2">
        <v>4627</v>
      </c>
      <c r="K34" s="2">
        <v>4743</v>
      </c>
      <c r="L34" s="2">
        <v>4582</v>
      </c>
      <c r="M34" s="20">
        <v>4580</v>
      </c>
      <c r="N34" s="2">
        <v>4533</v>
      </c>
      <c r="O34" s="2">
        <v>4549</v>
      </c>
      <c r="P34" s="349">
        <v>4471</v>
      </c>
      <c r="Q34" s="386">
        <v>5756</v>
      </c>
      <c r="R34" s="4">
        <v>7117</v>
      </c>
      <c r="S34" s="4">
        <v>7803</v>
      </c>
      <c r="T34" s="4">
        <v>8296</v>
      </c>
      <c r="U34" s="4">
        <v>8040</v>
      </c>
      <c r="V34" s="135">
        <v>7941</v>
      </c>
    </row>
    <row r="35" spans="1:22" s="301" customFormat="1" ht="12" customHeight="1" x14ac:dyDescent="0.25">
      <c r="B35" s="143" t="s">
        <v>6</v>
      </c>
      <c r="C35" s="401">
        <f>SUM(C34/C7)</f>
        <v>6.2684613051045016E-2</v>
      </c>
      <c r="D35" s="391">
        <f t="shared" ref="D35:V35" si="9">SUM(D34/D7)</f>
        <v>6.396737918511676E-2</v>
      </c>
      <c r="E35" s="391">
        <f t="shared" si="9"/>
        <v>6.3674605332608242E-2</v>
      </c>
      <c r="F35" s="391">
        <f t="shared" si="9"/>
        <v>6.4100542449854928E-2</v>
      </c>
      <c r="G35" s="391">
        <f t="shared" si="9"/>
        <v>6.5650589293321349E-2</v>
      </c>
      <c r="H35" s="391">
        <f t="shared" si="9"/>
        <v>6.8043179713199828E-2</v>
      </c>
      <c r="I35" s="391">
        <f t="shared" si="9"/>
        <v>6.9780757929631579E-2</v>
      </c>
      <c r="J35" s="391">
        <f t="shared" si="9"/>
        <v>6.7662026204960229E-2</v>
      </c>
      <c r="K35" s="391">
        <f t="shared" si="9"/>
        <v>6.9034276981296855E-2</v>
      </c>
      <c r="L35" s="391">
        <f t="shared" si="9"/>
        <v>6.9735940948177463E-2</v>
      </c>
      <c r="M35" s="391">
        <f t="shared" si="9"/>
        <v>7.2356156592625356E-2</v>
      </c>
      <c r="N35" s="391">
        <f t="shared" si="9"/>
        <v>7.3376823089499332E-2</v>
      </c>
      <c r="O35" s="391">
        <f t="shared" si="9"/>
        <v>7.5859653803822161E-2</v>
      </c>
      <c r="P35" s="402">
        <f t="shared" si="9"/>
        <v>8.041945463702424E-2</v>
      </c>
      <c r="Q35" s="369">
        <f t="shared" si="9"/>
        <v>0.11738554094014479</v>
      </c>
      <c r="R35" s="391">
        <f t="shared" si="9"/>
        <v>8.9024817372160517E-2</v>
      </c>
      <c r="S35" s="391">
        <f t="shared" si="9"/>
        <v>9.298473491664383E-2</v>
      </c>
      <c r="T35" s="391">
        <f t="shared" si="9"/>
        <v>0.10051493305870236</v>
      </c>
      <c r="U35" s="391">
        <f t="shared" si="9"/>
        <v>0.1008542505550747</v>
      </c>
      <c r="V35" s="370">
        <f t="shared" si="9"/>
        <v>9.920545686230417E-2</v>
      </c>
    </row>
    <row r="36" spans="1:22" s="301" customFormat="1" ht="12" customHeight="1" x14ac:dyDescent="0.25">
      <c r="B36" s="143" t="s">
        <v>199</v>
      </c>
      <c r="C36" s="400">
        <v>5982</v>
      </c>
      <c r="D36" s="11">
        <v>5927</v>
      </c>
      <c r="E36" s="191">
        <v>5450</v>
      </c>
      <c r="F36" s="11">
        <v>5474</v>
      </c>
      <c r="G36" s="390">
        <v>5489</v>
      </c>
      <c r="H36" s="11">
        <v>5407</v>
      </c>
      <c r="I36" s="191">
        <v>5332</v>
      </c>
      <c r="J36" s="2">
        <v>4794</v>
      </c>
      <c r="K36" s="2">
        <v>4801</v>
      </c>
      <c r="L36" s="2">
        <v>4495</v>
      </c>
      <c r="M36" s="20">
        <v>4076</v>
      </c>
      <c r="N36" s="2">
        <v>3938</v>
      </c>
      <c r="O36" s="2">
        <v>3930</v>
      </c>
      <c r="P36" s="349">
        <v>3905</v>
      </c>
      <c r="Q36" s="406">
        <v>4228</v>
      </c>
      <c r="R36" s="4">
        <v>5115</v>
      </c>
      <c r="S36" s="4">
        <v>5391</v>
      </c>
      <c r="T36" s="4">
        <v>5230</v>
      </c>
      <c r="U36" s="4">
        <v>5630</v>
      </c>
      <c r="V36" s="407">
        <v>6161</v>
      </c>
    </row>
    <row r="37" spans="1:22" s="301" customFormat="1" ht="12" customHeight="1" x14ac:dyDescent="0.25">
      <c r="B37" s="143" t="s">
        <v>7</v>
      </c>
      <c r="C37" s="403">
        <f>SUM(C36/C7)</f>
        <v>9.5511807251999814E-2</v>
      </c>
      <c r="D37" s="392">
        <f t="shared" ref="D37:V37" si="10">SUM(D36/D7)</f>
        <v>9.4406039947755732E-2</v>
      </c>
      <c r="E37" s="392">
        <f t="shared" si="10"/>
        <v>8.7170710641224544E-2</v>
      </c>
      <c r="F37" s="392">
        <f t="shared" si="10"/>
        <v>8.6318910054244982E-2</v>
      </c>
      <c r="G37" s="392">
        <f t="shared" si="10"/>
        <v>8.6603240718827412E-2</v>
      </c>
      <c r="H37" s="392">
        <f t="shared" si="10"/>
        <v>8.6343457570821749E-2</v>
      </c>
      <c r="I37" s="392">
        <f t="shared" si="10"/>
        <v>8.0343554584494839E-2</v>
      </c>
      <c r="J37" s="392">
        <f t="shared" si="10"/>
        <v>7.0104117922321005E-2</v>
      </c>
      <c r="K37" s="392">
        <f t="shared" si="10"/>
        <v>6.9878465904955972E-2</v>
      </c>
      <c r="L37" s="392">
        <f t="shared" si="10"/>
        <v>6.8411840803591806E-2</v>
      </c>
      <c r="M37" s="392">
        <f t="shared" si="10"/>
        <v>6.4393819709943442E-2</v>
      </c>
      <c r="N37" s="392">
        <f t="shared" si="10"/>
        <v>6.3745406866633214E-2</v>
      </c>
      <c r="O37" s="392">
        <f t="shared" si="10"/>
        <v>6.5537137711369778E-2</v>
      </c>
      <c r="P37" s="404">
        <f t="shared" si="10"/>
        <v>7.0238866105475209E-2</v>
      </c>
      <c r="Q37" s="388">
        <f t="shared" si="10"/>
        <v>8.6224125624553893E-2</v>
      </c>
      <c r="R37" s="392">
        <f>SUM(R36/R7)</f>
        <v>6.3982287601320922E-2</v>
      </c>
      <c r="S37" s="392">
        <f t="shared" si="10"/>
        <v>6.4242048690968459E-2</v>
      </c>
      <c r="T37" s="392">
        <f t="shared" si="10"/>
        <v>6.3367056400315022E-2</v>
      </c>
      <c r="U37" s="392">
        <f t="shared" si="10"/>
        <v>7.0623063510580911E-2</v>
      </c>
      <c r="V37" s="408">
        <f t="shared" si="10"/>
        <v>7.6968243260125427E-2</v>
      </c>
    </row>
    <row r="38" spans="1:22" s="354" customFormat="1" ht="13.5" customHeight="1" x14ac:dyDescent="0.25">
      <c r="B38" s="143" t="s">
        <v>200</v>
      </c>
      <c r="C38" s="400">
        <v>7826</v>
      </c>
      <c r="D38" s="11">
        <v>8594</v>
      </c>
      <c r="E38" s="191">
        <v>8869</v>
      </c>
      <c r="F38" s="11">
        <v>8611</v>
      </c>
      <c r="G38" s="390">
        <v>7756</v>
      </c>
      <c r="H38" s="11">
        <v>6311</v>
      </c>
      <c r="I38" s="191">
        <v>5889</v>
      </c>
      <c r="J38" s="4">
        <v>4764</v>
      </c>
      <c r="K38" s="4">
        <v>4264</v>
      </c>
      <c r="L38" s="4">
        <v>3685</v>
      </c>
      <c r="M38" s="20">
        <v>3223</v>
      </c>
      <c r="N38" s="4">
        <v>2955</v>
      </c>
      <c r="O38" s="4">
        <v>2815</v>
      </c>
      <c r="P38" s="135">
        <v>2849</v>
      </c>
      <c r="Q38" s="406">
        <v>3616</v>
      </c>
      <c r="R38" s="4">
        <v>3607</v>
      </c>
      <c r="S38" s="4">
        <v>3332</v>
      </c>
      <c r="T38" s="4">
        <v>3062</v>
      </c>
      <c r="U38" s="4">
        <v>2589</v>
      </c>
      <c r="V38" s="407">
        <v>2809</v>
      </c>
    </row>
    <row r="39" spans="1:22" s="354" customFormat="1" x14ac:dyDescent="0.25">
      <c r="B39" s="173" t="s">
        <v>8</v>
      </c>
      <c r="C39" s="297">
        <f>SUM(C38/C7)</f>
        <v>0.12495409621433476</v>
      </c>
      <c r="D39" s="16">
        <f t="shared" ref="D39:V39" si="11">SUM(D38/D7)</f>
        <v>0.13688636870440571</v>
      </c>
      <c r="E39" s="16">
        <f t="shared" si="11"/>
        <v>0.14185633627101293</v>
      </c>
      <c r="F39" s="16">
        <f t="shared" si="11"/>
        <v>0.13578592153399774</v>
      </c>
      <c r="G39" s="16">
        <f t="shared" si="11"/>
        <v>0.12237105757245863</v>
      </c>
      <c r="H39" s="16">
        <f t="shared" si="11"/>
        <v>0.10077927884768931</v>
      </c>
      <c r="I39" s="16">
        <f t="shared" si="11"/>
        <v>8.8736532810969632E-2</v>
      </c>
      <c r="J39" s="16">
        <f t="shared" si="11"/>
        <v>6.966541881141787E-2</v>
      </c>
      <c r="K39" s="16">
        <f t="shared" si="11"/>
        <v>6.206244087038789E-2</v>
      </c>
      <c r="L39" s="16">
        <f t="shared" si="11"/>
        <v>5.6084011871242678E-2</v>
      </c>
      <c r="M39" s="16">
        <f t="shared" si="11"/>
        <v>5.091788050175361E-2</v>
      </c>
      <c r="N39" s="16">
        <f t="shared" si="11"/>
        <v>4.7833336031209026E-2</v>
      </c>
      <c r="O39" s="16">
        <f t="shared" si="11"/>
        <v>4.6943267851782676E-2</v>
      </c>
      <c r="P39" s="405">
        <f t="shared" si="11"/>
        <v>5.1244693862867834E-2</v>
      </c>
      <c r="Q39" s="268">
        <f t="shared" si="11"/>
        <v>7.3743244621188947E-2</v>
      </c>
      <c r="R39" s="358">
        <f t="shared" si="11"/>
        <v>4.5119083358350846E-2</v>
      </c>
      <c r="S39" s="358">
        <f t="shared" si="11"/>
        <v>3.9705899877259671E-2</v>
      </c>
      <c r="T39" s="358">
        <f t="shared" si="11"/>
        <v>3.7099412370509482E-2</v>
      </c>
      <c r="U39" s="358">
        <f t="shared" si="11"/>
        <v>3.2476573966055772E-2</v>
      </c>
      <c r="V39" s="371">
        <f t="shared" si="11"/>
        <v>3.509232191489893E-2</v>
      </c>
    </row>
    <row r="40" spans="1:22" s="354" customFormat="1" ht="5.25" customHeight="1" x14ac:dyDescent="0.25">
      <c r="B40" s="367"/>
      <c r="C40" s="372"/>
      <c r="D40" s="368"/>
      <c r="E40" s="368"/>
      <c r="F40" s="368"/>
      <c r="G40" s="368"/>
      <c r="H40" s="368"/>
      <c r="I40" s="368"/>
      <c r="J40" s="368"/>
      <c r="K40" s="368"/>
      <c r="L40" s="368"/>
      <c r="M40" s="368"/>
      <c r="N40" s="368"/>
      <c r="O40" s="368"/>
      <c r="P40" s="373"/>
      <c r="Q40" s="368"/>
      <c r="R40" s="368"/>
      <c r="S40" s="368"/>
      <c r="T40" s="368"/>
      <c r="U40" s="368"/>
      <c r="V40" s="373"/>
    </row>
    <row r="41" spans="1:22" s="354" customFormat="1" ht="30.75" customHeight="1" x14ac:dyDescent="0.25">
      <c r="B41" s="143" t="s">
        <v>203</v>
      </c>
      <c r="C41" s="374">
        <f>SUM(5+257+7826+5982+3926)</f>
        <v>17996</v>
      </c>
      <c r="D41" s="360">
        <f>SUM(3+286+8594+5927+4016)</f>
        <v>18826</v>
      </c>
      <c r="E41" s="360">
        <f>SUM(299+8869+5450+3981)</f>
        <v>18599</v>
      </c>
      <c r="F41" s="360">
        <f>SUM(280+8611+5474+4065)</f>
        <v>18430</v>
      </c>
      <c r="G41" s="360">
        <f>SUM(4+181+7756+5489+4161)</f>
        <v>17591</v>
      </c>
      <c r="H41" s="360">
        <f>SUM(172+6311+5407+4261)</f>
        <v>16151</v>
      </c>
      <c r="I41" s="360">
        <f>SUM(1+149+5889+5332+4631)</f>
        <v>16002</v>
      </c>
      <c r="J41" s="360">
        <f>SUM(117+4764+4794+4627)</f>
        <v>14302</v>
      </c>
      <c r="K41" s="360">
        <f>SUM(83+4264+4801+4743)</f>
        <v>13891</v>
      </c>
      <c r="L41" s="360">
        <f>SUM(76+3685+4495+4582)</f>
        <v>12838</v>
      </c>
      <c r="M41" s="360">
        <f>SUM(76+3223+4076+4580)</f>
        <v>11955</v>
      </c>
      <c r="N41" s="360">
        <f>SUM(79+2955+3938+4533)</f>
        <v>11505</v>
      </c>
      <c r="O41" s="360">
        <f>SUM(57+2815+3930+4549)</f>
        <v>11351</v>
      </c>
      <c r="P41" s="375">
        <f>SUM(55+2849+3905+4471)</f>
        <v>11280</v>
      </c>
      <c r="Q41" s="396">
        <f>SUM(1+74+3616+4228+5756)</f>
        <v>13675</v>
      </c>
      <c r="R41" s="360">
        <f>SUM(2+466+3607+5115+7117)</f>
        <v>16307</v>
      </c>
      <c r="S41" s="360">
        <f>SUM(16+439+3332+5391+7803)</f>
        <v>16981</v>
      </c>
      <c r="T41" s="360">
        <f>SUM(20+355+3062+5230+8296)</f>
        <v>16963</v>
      </c>
      <c r="U41" s="360">
        <f>SUM(2+18+392+2589+5630+4977)</f>
        <v>13608</v>
      </c>
      <c r="V41" s="375">
        <f>SUM(18+431+2809+6161+7941)</f>
        <v>17360</v>
      </c>
    </row>
    <row r="42" spans="1:22" ht="30.75" thickBot="1" x14ac:dyDescent="0.3">
      <c r="B42" s="143" t="s">
        <v>202</v>
      </c>
      <c r="C42" s="376">
        <v>0.28699999999999998</v>
      </c>
      <c r="D42" s="377">
        <v>0.3</v>
      </c>
      <c r="E42" s="379">
        <v>0.29699999999999999</v>
      </c>
      <c r="F42" s="380">
        <v>0.29099999999999998</v>
      </c>
      <c r="G42" s="381">
        <v>0.27800000000000002</v>
      </c>
      <c r="H42" s="377">
        <v>0.25800000000000001</v>
      </c>
      <c r="I42" s="382">
        <v>0.24099999999999999</v>
      </c>
      <c r="J42" s="377">
        <v>0.20899999999999999</v>
      </c>
      <c r="K42" s="377">
        <v>0.20200000000000001</v>
      </c>
      <c r="L42" s="377">
        <v>0.19500000000000001</v>
      </c>
      <c r="M42" s="383">
        <v>0.189</v>
      </c>
      <c r="N42" s="384">
        <v>0.186</v>
      </c>
      <c r="O42" s="377">
        <v>0.189</v>
      </c>
      <c r="P42" s="378">
        <v>0.20300000000000001</v>
      </c>
      <c r="Q42" s="397">
        <v>0.27900000000000003</v>
      </c>
      <c r="R42" s="377">
        <v>0.20399999999999999</v>
      </c>
      <c r="S42" s="377">
        <v>0.20200000000000001</v>
      </c>
      <c r="T42" s="377">
        <v>0.20599999999999999</v>
      </c>
      <c r="U42" s="377">
        <v>0.20899999999999999</v>
      </c>
      <c r="V42" s="378">
        <v>0.217</v>
      </c>
    </row>
    <row r="43" spans="1:22" s="354" customFormat="1" x14ac:dyDescent="0.25">
      <c r="B43" s="366" t="s">
        <v>201</v>
      </c>
      <c r="C43" s="275"/>
      <c r="D43" s="275"/>
      <c r="E43" s="361"/>
      <c r="F43" s="362"/>
      <c r="G43" s="363"/>
      <c r="H43" s="275"/>
      <c r="I43" s="359"/>
      <c r="J43" s="275"/>
      <c r="K43" s="275"/>
      <c r="L43" s="275"/>
      <c r="M43" s="364"/>
      <c r="N43" s="365"/>
      <c r="O43" s="275"/>
      <c r="P43" s="275"/>
      <c r="Q43" s="275"/>
      <c r="R43" s="275"/>
      <c r="S43" s="275"/>
      <c r="T43" s="275"/>
      <c r="U43" s="275"/>
      <c r="V43" s="275"/>
    </row>
    <row r="44" spans="1:22" s="354" customFormat="1" x14ac:dyDescent="0.25">
      <c r="B44" s="366"/>
      <c r="C44" s="275"/>
      <c r="D44" s="275"/>
      <c r="E44" s="361"/>
      <c r="F44" s="362"/>
      <c r="G44" s="363"/>
      <c r="H44" s="275"/>
      <c r="I44" s="359"/>
      <c r="J44" s="275"/>
      <c r="K44" s="275"/>
      <c r="L44" s="275"/>
      <c r="M44" s="364"/>
      <c r="N44" s="365"/>
      <c r="O44" s="275"/>
      <c r="P44" s="275"/>
      <c r="Q44" s="275"/>
      <c r="R44" s="275"/>
      <c r="S44" s="275"/>
      <c r="T44" s="275"/>
      <c r="U44" s="275"/>
      <c r="V44" s="275"/>
    </row>
    <row r="45" spans="1:22" x14ac:dyDescent="0.25">
      <c r="A45" s="503"/>
      <c r="B45" s="1">
        <v>2000</v>
      </c>
      <c r="C45" t="s">
        <v>53</v>
      </c>
      <c r="L45" s="247"/>
      <c r="M45" s="409"/>
      <c r="N45" s="410"/>
      <c r="O45" s="411"/>
      <c r="P45" s="409"/>
      <c r="Q45" s="410"/>
      <c r="R45" s="412"/>
      <c r="S45" s="413"/>
      <c r="T45" s="414"/>
    </row>
    <row r="46" spans="1:22" x14ac:dyDescent="0.25">
      <c r="A46" s="503"/>
      <c r="B46" s="1">
        <v>2001</v>
      </c>
      <c r="C46" t="s">
        <v>77</v>
      </c>
      <c r="L46" s="247"/>
      <c r="M46" s="409"/>
      <c r="N46" s="410"/>
      <c r="O46" s="411"/>
      <c r="P46" s="409"/>
      <c r="Q46" s="410"/>
      <c r="R46" s="409"/>
      <c r="S46" s="410"/>
      <c r="T46" s="414"/>
    </row>
    <row r="47" spans="1:22" x14ac:dyDescent="0.25">
      <c r="A47" s="503"/>
      <c r="B47" s="1">
        <v>2002</v>
      </c>
      <c r="C47" s="21" t="s">
        <v>74</v>
      </c>
      <c r="L47" s="247"/>
      <c r="M47" s="409"/>
      <c r="N47" s="415"/>
      <c r="O47" s="411"/>
      <c r="P47" s="409"/>
      <c r="Q47" s="415"/>
      <c r="R47" s="409"/>
      <c r="S47" s="410"/>
      <c r="T47" s="414"/>
    </row>
    <row r="48" spans="1:22" x14ac:dyDescent="0.25">
      <c r="A48" s="503"/>
      <c r="B48" s="1">
        <v>2003</v>
      </c>
      <c r="C48" t="s">
        <v>73</v>
      </c>
      <c r="L48" s="247"/>
      <c r="M48" s="409"/>
      <c r="N48" s="415"/>
      <c r="O48" s="411"/>
      <c r="P48" s="409"/>
      <c r="Q48" s="415"/>
      <c r="R48" s="409"/>
      <c r="S48" s="415"/>
      <c r="T48" s="414"/>
    </row>
    <row r="49" spans="1:20" x14ac:dyDescent="0.25">
      <c r="A49" s="503"/>
      <c r="B49" s="1">
        <v>2004</v>
      </c>
      <c r="C49" t="s">
        <v>72</v>
      </c>
      <c r="L49" s="247"/>
      <c r="M49" s="409"/>
      <c r="N49" s="415"/>
      <c r="O49" s="411"/>
      <c r="P49" s="409"/>
      <c r="Q49" s="415"/>
      <c r="R49" s="409"/>
      <c r="S49" s="415"/>
      <c r="T49" s="414"/>
    </row>
    <row r="50" spans="1:20" x14ac:dyDescent="0.25">
      <c r="A50" s="503"/>
      <c r="B50" s="1">
        <v>2005</v>
      </c>
      <c r="C50" t="s">
        <v>54</v>
      </c>
      <c r="L50" s="416"/>
      <c r="M50" s="409"/>
      <c r="N50" s="415"/>
      <c r="O50" s="411"/>
      <c r="P50" s="414"/>
      <c r="Q50" s="414"/>
      <c r="R50" s="414"/>
      <c r="S50" s="414"/>
      <c r="T50" s="414"/>
    </row>
    <row r="51" spans="1:20" x14ac:dyDescent="0.25">
      <c r="A51" s="503"/>
      <c r="B51" s="1">
        <v>2006</v>
      </c>
      <c r="C51" t="s">
        <v>71</v>
      </c>
      <c r="L51" s="414"/>
      <c r="M51" s="414"/>
      <c r="N51" s="414"/>
      <c r="O51" s="414"/>
      <c r="P51" s="414"/>
      <c r="Q51" s="414"/>
      <c r="R51" s="414"/>
      <c r="S51" s="414"/>
      <c r="T51" s="414"/>
    </row>
    <row r="52" spans="1:20" x14ac:dyDescent="0.25">
      <c r="B52" s="1">
        <v>2007</v>
      </c>
      <c r="C52" t="s">
        <v>70</v>
      </c>
    </row>
    <row r="53" spans="1:20" x14ac:dyDescent="0.25">
      <c r="B53" s="1">
        <v>2008</v>
      </c>
      <c r="C53" t="s">
        <v>69</v>
      </c>
    </row>
    <row r="54" spans="1:20" x14ac:dyDescent="0.25">
      <c r="B54" s="1">
        <v>2009</v>
      </c>
      <c r="C54" t="s">
        <v>68</v>
      </c>
    </row>
    <row r="55" spans="1:20" x14ac:dyDescent="0.25">
      <c r="B55" s="1">
        <v>2010</v>
      </c>
      <c r="C55" t="s">
        <v>57</v>
      </c>
    </row>
    <row r="56" spans="1:20" x14ac:dyDescent="0.25">
      <c r="B56" s="1">
        <v>2011</v>
      </c>
      <c r="C56" t="s">
        <v>67</v>
      </c>
    </row>
    <row r="57" spans="1:20" x14ac:dyDescent="0.25">
      <c r="B57" s="1">
        <v>2012</v>
      </c>
      <c r="C57" t="s">
        <v>66</v>
      </c>
    </row>
    <row r="58" spans="1:20" x14ac:dyDescent="0.25">
      <c r="B58" s="1">
        <v>2013</v>
      </c>
      <c r="C58" t="s">
        <v>63</v>
      </c>
    </row>
    <row r="59" spans="1:20" x14ac:dyDescent="0.25">
      <c r="B59" s="1">
        <v>2014</v>
      </c>
      <c r="C59" t="s">
        <v>62</v>
      </c>
    </row>
    <row r="60" spans="1:20" x14ac:dyDescent="0.25">
      <c r="B60" s="1">
        <v>2015</v>
      </c>
      <c r="C60" t="s">
        <v>58</v>
      </c>
    </row>
    <row r="61" spans="1:20" x14ac:dyDescent="0.25">
      <c r="B61" s="1">
        <v>2016</v>
      </c>
      <c r="C61" t="s">
        <v>61</v>
      </c>
    </row>
    <row r="62" spans="1:20" x14ac:dyDescent="0.25">
      <c r="B62" s="1">
        <v>2017</v>
      </c>
      <c r="C62" t="s">
        <v>60</v>
      </c>
    </row>
    <row r="63" spans="1:20" x14ac:dyDescent="0.25">
      <c r="B63" s="1">
        <v>2018</v>
      </c>
      <c r="C63" t="s">
        <v>59</v>
      </c>
    </row>
    <row r="64" spans="1:20" x14ac:dyDescent="0.25">
      <c r="B64" s="1">
        <v>2019</v>
      </c>
    </row>
  </sheetData>
  <sheetProtection algorithmName="SHA-512" hashValue="lX5JPwxLZVJ2Tt2im24YHmgzEqFVrWVa/4T92JZFxmvrEVzmlpcYcPBWGQPGVgymfrxUV3puvhHusRAPcjJ6cQ==" saltValue="tgkueaCMqh2EF9KNs8qaWw==" spinCount="100000" sheet="1" objects="1" scenarios="1"/>
  <mergeCells count="6">
    <mergeCell ref="A45:A51"/>
    <mergeCell ref="Q5:V5"/>
    <mergeCell ref="C5:P5"/>
    <mergeCell ref="B3:V3"/>
    <mergeCell ref="C21:P21"/>
    <mergeCell ref="Q21:V21"/>
  </mergeCells>
  <hyperlinks>
    <hyperlink ref="C47" r:id="rId1" xr:uid="{7D3A3DAF-F758-4667-BFD7-D94317B14293}"/>
  </hyperlinks>
  <pageMargins left="0.70866141732283472" right="0.70866141732283472" top="0.74803149606299213" bottom="0.74803149606299213" header="0.31496062992125984" footer="0.31496062992125984"/>
  <pageSetup scale="67" orientation="landscape"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D9DCE-A05D-4700-9459-2291ECD1915B}">
  <dimension ref="A1:AR91"/>
  <sheetViews>
    <sheetView topLeftCell="A2" zoomScale="80" zoomScaleNormal="80" workbookViewId="0">
      <selection activeCell="A3" sqref="A3:W91"/>
    </sheetView>
  </sheetViews>
  <sheetFormatPr defaultRowHeight="15" x14ac:dyDescent="0.25"/>
  <cols>
    <col min="1" max="1" width="15.7109375" customWidth="1"/>
    <col min="2" max="2" width="13.5703125" customWidth="1"/>
    <col min="3" max="3" width="16.5703125" customWidth="1"/>
    <col min="4" max="4" width="13" bestFit="1" customWidth="1"/>
  </cols>
  <sheetData>
    <row r="1" spans="1:44" ht="25.5" customHeight="1" x14ac:dyDescent="0.25">
      <c r="A1" s="417" t="s">
        <v>211</v>
      </c>
    </row>
    <row r="2" spans="1:44" s="354" customFormat="1" ht="25.5" customHeight="1" thickBot="1" x14ac:dyDescent="0.3">
      <c r="A2" s="417"/>
    </row>
    <row r="3" spans="1:44" ht="21" x14ac:dyDescent="0.35">
      <c r="D3" s="520" t="s">
        <v>65</v>
      </c>
      <c r="E3" s="521"/>
      <c r="F3" s="521"/>
      <c r="G3" s="521"/>
      <c r="H3" s="521"/>
      <c r="I3" s="521"/>
      <c r="J3" s="521"/>
      <c r="K3" s="521"/>
      <c r="L3" s="521"/>
      <c r="M3" s="521"/>
      <c r="N3" s="521"/>
      <c r="O3" s="521"/>
      <c r="P3" s="521"/>
      <c r="Q3" s="522"/>
      <c r="R3" s="520" t="s">
        <v>64</v>
      </c>
      <c r="S3" s="521"/>
      <c r="T3" s="521"/>
      <c r="U3" s="521"/>
      <c r="V3" s="521"/>
      <c r="W3" s="522"/>
    </row>
    <row r="4" spans="1:44" ht="15.75" x14ac:dyDescent="0.25">
      <c r="A4" s="2"/>
      <c r="B4" s="2"/>
      <c r="C4" s="143"/>
      <c r="D4" s="149">
        <v>2000</v>
      </c>
      <c r="E4" s="138">
        <v>2001</v>
      </c>
      <c r="F4" s="138">
        <v>2002</v>
      </c>
      <c r="G4" s="138">
        <v>2003</v>
      </c>
      <c r="H4" s="138">
        <v>2004</v>
      </c>
      <c r="I4" s="138">
        <v>2005</v>
      </c>
      <c r="J4" s="138">
        <v>2006</v>
      </c>
      <c r="K4" s="138">
        <v>2007</v>
      </c>
      <c r="L4" s="138">
        <v>2008</v>
      </c>
      <c r="M4" s="138">
        <v>2009</v>
      </c>
      <c r="N4" s="138">
        <v>2010</v>
      </c>
      <c r="O4" s="138">
        <v>2011</v>
      </c>
      <c r="P4" s="138">
        <v>2012</v>
      </c>
      <c r="Q4" s="150">
        <v>2013</v>
      </c>
      <c r="R4" s="149">
        <v>2014</v>
      </c>
      <c r="S4" s="138">
        <v>2015</v>
      </c>
      <c r="T4" s="138">
        <v>2016</v>
      </c>
      <c r="U4" s="138">
        <v>2017</v>
      </c>
      <c r="V4" s="138">
        <v>2018</v>
      </c>
      <c r="W4" s="150">
        <v>2019</v>
      </c>
    </row>
    <row r="5" spans="1:44" ht="30" x14ac:dyDescent="0.25">
      <c r="A5" s="3"/>
      <c r="B5" s="3"/>
      <c r="C5" s="143" t="s">
        <v>115</v>
      </c>
      <c r="D5" s="151">
        <v>62631</v>
      </c>
      <c r="E5" s="4">
        <v>62782</v>
      </c>
      <c r="F5" s="4">
        <v>62521</v>
      </c>
      <c r="G5" s="4">
        <v>63416</v>
      </c>
      <c r="H5" s="4">
        <v>63381</v>
      </c>
      <c r="I5" s="4">
        <v>62622</v>
      </c>
      <c r="J5" s="19">
        <v>66365</v>
      </c>
      <c r="K5" s="19">
        <v>68384</v>
      </c>
      <c r="L5" s="19">
        <v>68705</v>
      </c>
      <c r="M5" s="19">
        <v>65705</v>
      </c>
      <c r="N5" s="19">
        <v>63298</v>
      </c>
      <c r="O5" s="4">
        <v>61777</v>
      </c>
      <c r="P5" s="4">
        <v>59966</v>
      </c>
      <c r="Q5" s="135">
        <v>55596</v>
      </c>
      <c r="R5" s="168">
        <v>49035</v>
      </c>
      <c r="S5" s="4">
        <v>79944</v>
      </c>
      <c r="T5" s="4">
        <v>83917</v>
      </c>
      <c r="U5" s="4">
        <v>82535</v>
      </c>
      <c r="V5" s="4">
        <v>79719</v>
      </c>
      <c r="W5" s="135">
        <v>80046</v>
      </c>
      <c r="Y5" s="17"/>
      <c r="Z5" s="4"/>
      <c r="AA5" s="4"/>
      <c r="AB5" s="4"/>
      <c r="AC5" s="4"/>
      <c r="AD5" s="4"/>
      <c r="AE5" s="19"/>
      <c r="AF5" s="19"/>
      <c r="AG5" s="19"/>
      <c r="AH5" s="19"/>
      <c r="AI5" s="19"/>
      <c r="AJ5" s="4"/>
      <c r="AK5" s="4"/>
      <c r="AL5" s="4"/>
      <c r="AM5" s="4"/>
      <c r="AN5" s="4"/>
      <c r="AO5" s="4"/>
      <c r="AP5" s="4"/>
      <c r="AQ5" s="4"/>
      <c r="AR5" s="4"/>
    </row>
    <row r="6" spans="1:44" ht="30" customHeight="1" thickBot="1" x14ac:dyDescent="0.3">
      <c r="A6" s="116"/>
      <c r="B6" s="116"/>
      <c r="C6" s="173" t="s">
        <v>122</v>
      </c>
      <c r="D6" s="151">
        <v>23660</v>
      </c>
      <c r="E6" s="4">
        <v>32404</v>
      </c>
      <c r="F6" s="4">
        <v>36092</v>
      </c>
      <c r="G6" s="4">
        <v>38698</v>
      </c>
      <c r="H6" s="4">
        <v>42516</v>
      </c>
      <c r="I6" s="4">
        <v>46233</v>
      </c>
      <c r="J6" s="4">
        <v>49627</v>
      </c>
      <c r="K6" s="4">
        <v>54684</v>
      </c>
      <c r="L6" s="4">
        <v>57479</v>
      </c>
      <c r="M6" s="4">
        <v>61646</v>
      </c>
      <c r="N6" s="4">
        <v>65742</v>
      </c>
      <c r="O6" s="4">
        <v>67513</v>
      </c>
      <c r="P6" s="4">
        <v>69170</v>
      </c>
      <c r="Q6" s="135">
        <v>70307</v>
      </c>
      <c r="R6" s="168">
        <v>44257</v>
      </c>
      <c r="S6" s="4">
        <v>7854</v>
      </c>
      <c r="T6" s="142"/>
      <c r="U6" s="142"/>
      <c r="V6" s="142"/>
      <c r="W6" s="169"/>
      <c r="Y6" s="117"/>
      <c r="Z6" s="118"/>
      <c r="AA6" s="118"/>
      <c r="AB6" s="118"/>
      <c r="AC6" s="118"/>
      <c r="AD6" s="118"/>
      <c r="AE6" s="119"/>
      <c r="AF6" s="119"/>
      <c r="AG6" s="119"/>
      <c r="AH6" s="119"/>
      <c r="AI6" s="119"/>
      <c r="AJ6" s="118"/>
      <c r="AK6" s="118"/>
      <c r="AL6" s="118"/>
      <c r="AM6" s="118"/>
      <c r="AN6" s="118"/>
      <c r="AO6" s="118"/>
      <c r="AP6" s="118"/>
      <c r="AQ6" s="118"/>
      <c r="AR6" s="118"/>
    </row>
    <row r="7" spans="1:44" x14ac:dyDescent="0.25">
      <c r="A7" s="517" t="s">
        <v>36</v>
      </c>
      <c r="B7" s="511" t="s">
        <v>112</v>
      </c>
      <c r="C7" s="144" t="s">
        <v>114</v>
      </c>
      <c r="D7" s="152">
        <v>59577</v>
      </c>
      <c r="E7" s="129">
        <v>60090</v>
      </c>
      <c r="F7" s="129">
        <v>59901</v>
      </c>
      <c r="G7" s="129">
        <v>60650</v>
      </c>
      <c r="H7" s="129">
        <v>59409</v>
      </c>
      <c r="I7" s="35">
        <v>57314</v>
      </c>
      <c r="J7" s="130">
        <v>58833</v>
      </c>
      <c r="K7" s="130">
        <v>59733</v>
      </c>
      <c r="L7" s="130">
        <v>57918</v>
      </c>
      <c r="M7" s="130">
        <v>53929</v>
      </c>
      <c r="N7" s="131">
        <v>51966</v>
      </c>
      <c r="O7" s="130">
        <v>50300</v>
      </c>
      <c r="P7" s="130">
        <v>49093</v>
      </c>
      <c r="Q7" s="153">
        <v>45565</v>
      </c>
      <c r="R7" s="170">
        <v>28798</v>
      </c>
      <c r="S7" s="35">
        <v>44794</v>
      </c>
      <c r="T7" s="35">
        <v>45813</v>
      </c>
      <c r="U7" s="35">
        <v>46241</v>
      </c>
      <c r="V7" s="35">
        <v>44439</v>
      </c>
      <c r="W7" s="132">
        <v>45593</v>
      </c>
    </row>
    <row r="8" spans="1:44" x14ac:dyDescent="0.25">
      <c r="A8" s="518"/>
      <c r="B8" s="512"/>
      <c r="C8" s="145" t="s">
        <v>118</v>
      </c>
      <c r="D8" s="154">
        <f t="shared" ref="D8:W8" si="0">SUM(D7/D5)</f>
        <v>0.95123820472290077</v>
      </c>
      <c r="E8" s="6">
        <f t="shared" si="0"/>
        <v>0.95712146793666975</v>
      </c>
      <c r="F8" s="6">
        <f t="shared" si="0"/>
        <v>0.95809408038898924</v>
      </c>
      <c r="G8" s="6">
        <f t="shared" si="0"/>
        <v>0.95638324713006184</v>
      </c>
      <c r="H8" s="6">
        <f t="shared" si="0"/>
        <v>0.93733137691106172</v>
      </c>
      <c r="I8" s="6">
        <f t="shared" si="0"/>
        <v>0.91523745648494137</v>
      </c>
      <c r="J8" s="6">
        <f t="shared" si="0"/>
        <v>0.88650644164845926</v>
      </c>
      <c r="K8" s="6">
        <f t="shared" si="0"/>
        <v>0.87349379971923258</v>
      </c>
      <c r="L8" s="6">
        <f t="shared" si="0"/>
        <v>0.84299541518084564</v>
      </c>
      <c r="M8" s="6">
        <f t="shared" si="0"/>
        <v>0.82077467468229204</v>
      </c>
      <c r="N8" s="6">
        <f t="shared" si="0"/>
        <v>0.820973806439382</v>
      </c>
      <c r="O8" s="6">
        <f t="shared" si="0"/>
        <v>0.81421888405069853</v>
      </c>
      <c r="P8" s="6">
        <f t="shared" si="0"/>
        <v>0.81868058566521029</v>
      </c>
      <c r="Q8" s="133">
        <f t="shared" si="0"/>
        <v>0.81957335060076264</v>
      </c>
      <c r="R8" s="154">
        <f t="shared" si="0"/>
        <v>0.58729478943611702</v>
      </c>
      <c r="S8" s="6">
        <f t="shared" si="0"/>
        <v>0.56031722205543877</v>
      </c>
      <c r="T8" s="6">
        <f t="shared" si="0"/>
        <v>0.5459322902391649</v>
      </c>
      <c r="U8" s="6">
        <f t="shared" si="0"/>
        <v>0.56025928394014657</v>
      </c>
      <c r="V8" s="6">
        <f t="shared" si="0"/>
        <v>0.55744552741504538</v>
      </c>
      <c r="W8" s="133">
        <f t="shared" si="0"/>
        <v>0.56958498863153684</v>
      </c>
    </row>
    <row r="9" spans="1:44" x14ac:dyDescent="0.25">
      <c r="A9" s="518"/>
      <c r="B9" s="513" t="s">
        <v>117</v>
      </c>
      <c r="C9" s="146" t="s">
        <v>114</v>
      </c>
      <c r="D9" s="155">
        <v>3200</v>
      </c>
      <c r="E9" s="33">
        <v>11344</v>
      </c>
      <c r="F9" s="33">
        <v>13644</v>
      </c>
      <c r="G9" s="156">
        <v>13752</v>
      </c>
      <c r="H9" s="156">
        <v>15194</v>
      </c>
      <c r="I9" s="33">
        <v>16718</v>
      </c>
      <c r="J9" s="157">
        <v>18084</v>
      </c>
      <c r="K9" s="157">
        <v>19113</v>
      </c>
      <c r="L9" s="158">
        <v>20360</v>
      </c>
      <c r="M9" s="157">
        <v>21049</v>
      </c>
      <c r="N9" s="36">
        <v>21511</v>
      </c>
      <c r="O9" s="119">
        <v>23210</v>
      </c>
      <c r="P9" s="36">
        <v>23852</v>
      </c>
      <c r="Q9" s="159">
        <v>23465</v>
      </c>
      <c r="R9" s="171">
        <v>19453</v>
      </c>
      <c r="S9" s="36">
        <v>1742</v>
      </c>
      <c r="T9" s="115"/>
      <c r="U9" s="115"/>
      <c r="V9" s="115"/>
      <c r="W9" s="139"/>
    </row>
    <row r="10" spans="1:44" x14ac:dyDescent="0.25">
      <c r="A10" s="518"/>
      <c r="B10" s="513"/>
      <c r="C10" s="145" t="s">
        <v>118</v>
      </c>
      <c r="D10" s="154">
        <f>SUM(D9/D6)</f>
        <v>0.1352493660185968</v>
      </c>
      <c r="E10" s="6">
        <f t="shared" ref="E10:S10" si="1">SUM(E9/E6)</f>
        <v>0.3500802370077768</v>
      </c>
      <c r="F10" s="6">
        <f t="shared" si="1"/>
        <v>0.37803391333259451</v>
      </c>
      <c r="G10" s="6">
        <f t="shared" si="1"/>
        <v>0.35536720243940256</v>
      </c>
      <c r="H10" s="6">
        <f t="shared" si="1"/>
        <v>0.35737134255339165</v>
      </c>
      <c r="I10" s="6">
        <f t="shared" si="1"/>
        <v>0.36160318387299117</v>
      </c>
      <c r="J10" s="6">
        <f t="shared" si="1"/>
        <v>0.36439841215467389</v>
      </c>
      <c r="K10" s="6">
        <f t="shared" si="1"/>
        <v>0.34951722624533682</v>
      </c>
      <c r="L10" s="6">
        <f t="shared" si="1"/>
        <v>0.35421632248299378</v>
      </c>
      <c r="M10" s="6">
        <f t="shared" si="1"/>
        <v>0.34144956688187394</v>
      </c>
      <c r="N10" s="6">
        <f t="shared" si="1"/>
        <v>0.32720330990842994</v>
      </c>
      <c r="O10" s="6">
        <f t="shared" si="1"/>
        <v>0.34378564128390088</v>
      </c>
      <c r="P10" s="6">
        <f t="shared" si="1"/>
        <v>0.3448315743819575</v>
      </c>
      <c r="Q10" s="133">
        <f t="shared" si="1"/>
        <v>0.33375055115422364</v>
      </c>
      <c r="R10" s="154">
        <f t="shared" si="1"/>
        <v>0.43954628646315835</v>
      </c>
      <c r="S10" s="6">
        <f t="shared" si="1"/>
        <v>0.22179781003310414</v>
      </c>
      <c r="T10" s="140"/>
      <c r="U10" s="140"/>
      <c r="V10" s="140"/>
      <c r="W10" s="141"/>
    </row>
    <row r="11" spans="1:44" ht="15.75" thickBot="1" x14ac:dyDescent="0.3">
      <c r="A11" s="519"/>
      <c r="B11" s="134" t="s">
        <v>113</v>
      </c>
      <c r="C11" s="147" t="s">
        <v>116</v>
      </c>
      <c r="D11" s="160">
        <f>SUM(D7+D9)</f>
        <v>62777</v>
      </c>
      <c r="E11" s="136">
        <f t="shared" ref="E11:W11" si="2">SUM(E7+E9)</f>
        <v>71434</v>
      </c>
      <c r="F11" s="136">
        <f t="shared" si="2"/>
        <v>73545</v>
      </c>
      <c r="G11" s="136">
        <f t="shared" si="2"/>
        <v>74402</v>
      </c>
      <c r="H11" s="136">
        <f t="shared" si="2"/>
        <v>74603</v>
      </c>
      <c r="I11" s="136">
        <f t="shared" si="2"/>
        <v>74032</v>
      </c>
      <c r="J11" s="136">
        <f t="shared" si="2"/>
        <v>76917</v>
      </c>
      <c r="K11" s="136">
        <f t="shared" si="2"/>
        <v>78846</v>
      </c>
      <c r="L11" s="136">
        <f t="shared" si="2"/>
        <v>78278</v>
      </c>
      <c r="M11" s="136">
        <f t="shared" si="2"/>
        <v>74978</v>
      </c>
      <c r="N11" s="136">
        <f t="shared" si="2"/>
        <v>73477</v>
      </c>
      <c r="O11" s="136">
        <f t="shared" si="2"/>
        <v>73510</v>
      </c>
      <c r="P11" s="136">
        <f t="shared" si="2"/>
        <v>72945</v>
      </c>
      <c r="Q11" s="137">
        <f t="shared" si="2"/>
        <v>69030</v>
      </c>
      <c r="R11" s="160">
        <f t="shared" si="2"/>
        <v>48251</v>
      </c>
      <c r="S11" s="136">
        <f t="shared" si="2"/>
        <v>46536</v>
      </c>
      <c r="T11" s="136">
        <f t="shared" si="2"/>
        <v>45813</v>
      </c>
      <c r="U11" s="136">
        <f t="shared" si="2"/>
        <v>46241</v>
      </c>
      <c r="V11" s="136">
        <f t="shared" si="2"/>
        <v>44439</v>
      </c>
      <c r="W11" s="137">
        <f t="shared" si="2"/>
        <v>45593</v>
      </c>
    </row>
    <row r="12" spans="1:44" x14ac:dyDescent="0.25">
      <c r="A12" s="517" t="s">
        <v>33</v>
      </c>
      <c r="B12" s="511" t="s">
        <v>112</v>
      </c>
      <c r="C12" s="144" t="s">
        <v>114</v>
      </c>
      <c r="D12" s="152">
        <v>60149</v>
      </c>
      <c r="E12" s="129">
        <v>59597</v>
      </c>
      <c r="F12" s="129">
        <v>59047</v>
      </c>
      <c r="G12" s="129">
        <v>59441</v>
      </c>
      <c r="H12" s="129">
        <v>56773</v>
      </c>
      <c r="I12" s="35">
        <v>53842</v>
      </c>
      <c r="J12" s="130">
        <v>53782</v>
      </c>
      <c r="K12" s="130">
        <v>53979</v>
      </c>
      <c r="L12" s="130">
        <v>50982</v>
      </c>
      <c r="M12" s="130">
        <v>46782</v>
      </c>
      <c r="N12" s="131">
        <v>43990</v>
      </c>
      <c r="O12" s="130">
        <v>42656</v>
      </c>
      <c r="P12" s="130">
        <v>40881</v>
      </c>
      <c r="Q12" s="153">
        <v>38685</v>
      </c>
      <c r="R12" s="170">
        <v>22536</v>
      </c>
      <c r="S12" s="35">
        <v>36483</v>
      </c>
      <c r="T12" s="35">
        <v>41778</v>
      </c>
      <c r="U12" s="35">
        <v>42188</v>
      </c>
      <c r="V12" s="35">
        <v>41587</v>
      </c>
      <c r="W12" s="132">
        <v>41587</v>
      </c>
    </row>
    <row r="13" spans="1:44" x14ac:dyDescent="0.25">
      <c r="A13" s="518"/>
      <c r="B13" s="512"/>
      <c r="C13" s="148" t="s">
        <v>118</v>
      </c>
      <c r="D13" s="154">
        <f t="shared" ref="D13:W13" si="3">SUM(D12/D5)</f>
        <v>0.96037106225351665</v>
      </c>
      <c r="E13" s="6">
        <f t="shared" si="3"/>
        <v>0.94926889872893505</v>
      </c>
      <c r="F13" s="6">
        <f t="shared" si="3"/>
        <v>0.94443466995089653</v>
      </c>
      <c r="G13" s="6">
        <f t="shared" si="3"/>
        <v>0.93731865775198686</v>
      </c>
      <c r="H13" s="6">
        <f t="shared" si="3"/>
        <v>0.89574162603934937</v>
      </c>
      <c r="I13" s="6">
        <f t="shared" si="3"/>
        <v>0.85979368273130852</v>
      </c>
      <c r="J13" s="6">
        <f t="shared" si="3"/>
        <v>0.81039704663602807</v>
      </c>
      <c r="K13" s="6">
        <f t="shared" si="3"/>
        <v>0.7893513102480112</v>
      </c>
      <c r="L13" s="6">
        <f t="shared" si="3"/>
        <v>0.74204206389636851</v>
      </c>
      <c r="M13" s="6">
        <f t="shared" si="3"/>
        <v>0.7120006087816757</v>
      </c>
      <c r="N13" s="6">
        <f t="shared" si="3"/>
        <v>0.69496666561344755</v>
      </c>
      <c r="O13" s="6">
        <f t="shared" si="3"/>
        <v>0.69048351328164204</v>
      </c>
      <c r="P13" s="6">
        <f t="shared" si="3"/>
        <v>0.68173631724643968</v>
      </c>
      <c r="Q13" s="133">
        <f t="shared" si="3"/>
        <v>0.69582344053529033</v>
      </c>
      <c r="R13" s="154">
        <f t="shared" si="3"/>
        <v>0.45959008871214441</v>
      </c>
      <c r="S13" s="6">
        <f t="shared" si="3"/>
        <v>0.45635694986490544</v>
      </c>
      <c r="T13" s="6">
        <f t="shared" si="3"/>
        <v>0.49784906514770549</v>
      </c>
      <c r="U13" s="6">
        <f t="shared" si="3"/>
        <v>0.51115284424789487</v>
      </c>
      <c r="V13" s="6">
        <f t="shared" si="3"/>
        <v>0.52166986540222526</v>
      </c>
      <c r="W13" s="133">
        <f t="shared" si="3"/>
        <v>0.51953876521000419</v>
      </c>
    </row>
    <row r="14" spans="1:44" x14ac:dyDescent="0.25">
      <c r="A14" s="518"/>
      <c r="B14" s="513" t="s">
        <v>117</v>
      </c>
      <c r="C14" s="145" t="s">
        <v>114</v>
      </c>
      <c r="D14" s="155">
        <v>8829</v>
      </c>
      <c r="E14" s="33">
        <v>11748</v>
      </c>
      <c r="F14" s="33">
        <v>12527</v>
      </c>
      <c r="G14" s="156">
        <v>12915</v>
      </c>
      <c r="H14" s="156">
        <v>13726</v>
      </c>
      <c r="I14" s="33">
        <v>15172</v>
      </c>
      <c r="J14" s="157">
        <v>16789</v>
      </c>
      <c r="K14" s="157">
        <v>18989</v>
      </c>
      <c r="L14" s="158">
        <v>19480</v>
      </c>
      <c r="M14" s="157">
        <v>21487</v>
      </c>
      <c r="N14" s="36">
        <v>21938</v>
      </c>
      <c r="O14" s="119">
        <v>22409</v>
      </c>
      <c r="P14" s="36">
        <v>23549</v>
      </c>
      <c r="Q14" s="159">
        <v>24064</v>
      </c>
      <c r="R14" s="171">
        <v>18297</v>
      </c>
      <c r="S14" s="36">
        <v>2302</v>
      </c>
      <c r="T14" s="115"/>
      <c r="U14" s="115"/>
      <c r="V14" s="115"/>
      <c r="W14" s="139"/>
    </row>
    <row r="15" spans="1:44" x14ac:dyDescent="0.25">
      <c r="A15" s="518"/>
      <c r="B15" s="513"/>
      <c r="C15" s="145" t="s">
        <v>118</v>
      </c>
      <c r="D15" s="154">
        <f>SUM(D14/D6)</f>
        <v>0.37316145393068467</v>
      </c>
      <c r="E15" s="6">
        <f t="shared" ref="E15:S15" si="4">SUM(E14/E6)</f>
        <v>0.36254783360079001</v>
      </c>
      <c r="F15" s="6">
        <f t="shared" si="4"/>
        <v>0.34708522664302338</v>
      </c>
      <c r="G15" s="6">
        <f t="shared" si="4"/>
        <v>0.3337381776836012</v>
      </c>
      <c r="H15" s="6">
        <f t="shared" si="4"/>
        <v>0.32284316492614545</v>
      </c>
      <c r="I15" s="6">
        <f t="shared" si="4"/>
        <v>0.32816386563709904</v>
      </c>
      <c r="J15" s="6">
        <f t="shared" si="4"/>
        <v>0.33830374594474782</v>
      </c>
      <c r="K15" s="6">
        <f t="shared" si="4"/>
        <v>0.34724965254919171</v>
      </c>
      <c r="L15" s="6">
        <f t="shared" si="4"/>
        <v>0.33890638320082117</v>
      </c>
      <c r="M15" s="6">
        <f t="shared" si="4"/>
        <v>0.34855465074781816</v>
      </c>
      <c r="N15" s="6">
        <f t="shared" si="4"/>
        <v>0.33369839676310425</v>
      </c>
      <c r="O15" s="6">
        <f t="shared" si="4"/>
        <v>0.33192125960926044</v>
      </c>
      <c r="P15" s="6">
        <f t="shared" si="4"/>
        <v>0.34045106259939278</v>
      </c>
      <c r="Q15" s="133">
        <f t="shared" si="4"/>
        <v>0.34227032870126728</v>
      </c>
      <c r="R15" s="154">
        <f t="shared" si="4"/>
        <v>0.41342612468084144</v>
      </c>
      <c r="S15" s="6">
        <f t="shared" si="4"/>
        <v>0.29309905780494017</v>
      </c>
      <c r="T15" s="140"/>
      <c r="U15" s="140"/>
      <c r="V15" s="140"/>
      <c r="W15" s="141"/>
    </row>
    <row r="16" spans="1:44" ht="15.75" thickBot="1" x14ac:dyDescent="0.3">
      <c r="A16" s="519"/>
      <c r="B16" s="134" t="s">
        <v>113</v>
      </c>
      <c r="C16" s="147" t="s">
        <v>116</v>
      </c>
      <c r="D16" s="160">
        <f>SUM(D12+D14)</f>
        <v>68978</v>
      </c>
      <c r="E16" s="136">
        <f t="shared" ref="E16:W16" si="5">SUM(E12+E14)</f>
        <v>71345</v>
      </c>
      <c r="F16" s="136">
        <f t="shared" si="5"/>
        <v>71574</v>
      </c>
      <c r="G16" s="136">
        <f t="shared" si="5"/>
        <v>72356</v>
      </c>
      <c r="H16" s="136">
        <f t="shared" si="5"/>
        <v>70499</v>
      </c>
      <c r="I16" s="136">
        <f t="shared" si="5"/>
        <v>69014</v>
      </c>
      <c r="J16" s="136">
        <f t="shared" si="5"/>
        <v>70571</v>
      </c>
      <c r="K16" s="136">
        <f t="shared" si="5"/>
        <v>72968</v>
      </c>
      <c r="L16" s="136">
        <f t="shared" si="5"/>
        <v>70462</v>
      </c>
      <c r="M16" s="136">
        <f t="shared" si="5"/>
        <v>68269</v>
      </c>
      <c r="N16" s="136">
        <f t="shared" si="5"/>
        <v>65928</v>
      </c>
      <c r="O16" s="136">
        <f t="shared" si="5"/>
        <v>65065</v>
      </c>
      <c r="P16" s="136">
        <f t="shared" si="5"/>
        <v>64430</v>
      </c>
      <c r="Q16" s="137">
        <f t="shared" si="5"/>
        <v>62749</v>
      </c>
      <c r="R16" s="160">
        <f t="shared" si="5"/>
        <v>40833</v>
      </c>
      <c r="S16" s="136">
        <f t="shared" si="5"/>
        <v>38785</v>
      </c>
      <c r="T16" s="136">
        <f t="shared" si="5"/>
        <v>41778</v>
      </c>
      <c r="U16" s="136">
        <f t="shared" si="5"/>
        <v>42188</v>
      </c>
      <c r="V16" s="136">
        <f t="shared" si="5"/>
        <v>41587</v>
      </c>
      <c r="W16" s="137">
        <f t="shared" si="5"/>
        <v>41587</v>
      </c>
    </row>
    <row r="17" spans="1:23" x14ac:dyDescent="0.25">
      <c r="A17" s="517" t="s">
        <v>38</v>
      </c>
      <c r="B17" s="511" t="s">
        <v>112</v>
      </c>
      <c r="C17" s="144" t="s">
        <v>114</v>
      </c>
      <c r="D17" s="152">
        <v>23275</v>
      </c>
      <c r="E17" s="129">
        <v>23237</v>
      </c>
      <c r="F17" s="129">
        <v>22746</v>
      </c>
      <c r="G17" s="129">
        <v>22621</v>
      </c>
      <c r="H17" s="129">
        <v>21690</v>
      </c>
      <c r="I17" s="35">
        <v>20876</v>
      </c>
      <c r="J17" s="130">
        <v>20688</v>
      </c>
      <c r="K17" s="130">
        <v>20078</v>
      </c>
      <c r="L17" s="130">
        <v>19773</v>
      </c>
      <c r="M17" s="130">
        <v>19475</v>
      </c>
      <c r="N17" s="131">
        <v>18906</v>
      </c>
      <c r="O17" s="130">
        <v>19021</v>
      </c>
      <c r="P17" s="130">
        <v>18747</v>
      </c>
      <c r="Q17" s="153">
        <v>18785</v>
      </c>
      <c r="R17" s="170">
        <v>14157</v>
      </c>
      <c r="S17" s="35">
        <v>16659</v>
      </c>
      <c r="T17" s="35">
        <v>17043</v>
      </c>
      <c r="U17" s="35">
        <v>16398</v>
      </c>
      <c r="V17" s="35">
        <v>15928</v>
      </c>
      <c r="W17" s="132">
        <v>16035</v>
      </c>
    </row>
    <row r="18" spans="1:23" x14ac:dyDescent="0.25">
      <c r="A18" s="518"/>
      <c r="B18" s="512"/>
      <c r="C18" s="148" t="s">
        <v>118</v>
      </c>
      <c r="D18" s="154">
        <f t="shared" ref="D18:W18" si="6">SUM(D17/D5)</f>
        <v>0.37162108221168433</v>
      </c>
      <c r="E18" s="6">
        <f t="shared" si="6"/>
        <v>0.37012200949316681</v>
      </c>
      <c r="F18" s="6">
        <f t="shared" si="6"/>
        <v>0.36381375857711806</v>
      </c>
      <c r="G18" s="6">
        <f t="shared" si="6"/>
        <v>0.35670808628737227</v>
      </c>
      <c r="H18" s="6">
        <f t="shared" si="6"/>
        <v>0.34221612155062242</v>
      </c>
      <c r="I18" s="6">
        <f t="shared" si="6"/>
        <v>0.33336527099102553</v>
      </c>
      <c r="J18" s="6">
        <f t="shared" si="6"/>
        <v>0.31173058087847511</v>
      </c>
      <c r="K18" s="6">
        <f t="shared" si="6"/>
        <v>0.29360669162377162</v>
      </c>
      <c r="L18" s="6">
        <f t="shared" si="6"/>
        <v>0.28779564806054875</v>
      </c>
      <c r="M18" s="6">
        <f t="shared" si="6"/>
        <v>0.29640057834259187</v>
      </c>
      <c r="N18" s="6">
        <f t="shared" si="6"/>
        <v>0.29868242282536572</v>
      </c>
      <c r="O18" s="6">
        <f t="shared" si="6"/>
        <v>0.30789776130275021</v>
      </c>
      <c r="P18" s="6">
        <f t="shared" si="6"/>
        <v>0.31262715538805325</v>
      </c>
      <c r="Q18" s="133">
        <f t="shared" si="6"/>
        <v>0.33788402043312471</v>
      </c>
      <c r="R18" s="154">
        <f t="shared" si="6"/>
        <v>0.28871214438666259</v>
      </c>
      <c r="S18" s="6">
        <f t="shared" si="6"/>
        <v>0.20838336835785048</v>
      </c>
      <c r="T18" s="6">
        <f t="shared" si="6"/>
        <v>0.20309353289559923</v>
      </c>
      <c r="U18" s="6">
        <f t="shared" si="6"/>
        <v>0.19867934815532803</v>
      </c>
      <c r="V18" s="6">
        <f t="shared" si="6"/>
        <v>0.19980180383597385</v>
      </c>
      <c r="W18" s="133">
        <f t="shared" si="6"/>
        <v>0.20032231466906528</v>
      </c>
    </row>
    <row r="19" spans="1:23" x14ac:dyDescent="0.25">
      <c r="A19" s="518"/>
      <c r="B19" s="513" t="s">
        <v>117</v>
      </c>
      <c r="C19" s="145" t="s">
        <v>114</v>
      </c>
      <c r="D19" s="155">
        <v>1218</v>
      </c>
      <c r="E19" s="33">
        <v>1490</v>
      </c>
      <c r="F19" s="33">
        <v>1433</v>
      </c>
      <c r="G19" s="156">
        <v>1613</v>
      </c>
      <c r="H19" s="156">
        <v>2170</v>
      </c>
      <c r="I19" s="33">
        <v>2728</v>
      </c>
      <c r="J19" s="119">
        <v>3369</v>
      </c>
      <c r="K19" s="119">
        <v>3725</v>
      </c>
      <c r="L19" s="158">
        <v>3918</v>
      </c>
      <c r="M19" s="119">
        <v>4110</v>
      </c>
      <c r="N19" s="36">
        <v>4319</v>
      </c>
      <c r="O19" s="119">
        <v>4565</v>
      </c>
      <c r="P19" s="36">
        <v>4663</v>
      </c>
      <c r="Q19" s="159">
        <v>4708</v>
      </c>
      <c r="R19" s="171">
        <v>3839</v>
      </c>
      <c r="S19" s="166">
        <v>464</v>
      </c>
      <c r="T19" s="115"/>
      <c r="U19" s="115"/>
      <c r="V19" s="115"/>
      <c r="W19" s="139"/>
    </row>
    <row r="20" spans="1:23" x14ac:dyDescent="0.25">
      <c r="A20" s="518"/>
      <c r="B20" s="513"/>
      <c r="C20" s="145" t="s">
        <v>118</v>
      </c>
      <c r="D20" s="154">
        <f>SUM(D19/D6)</f>
        <v>5.1479289940828406E-2</v>
      </c>
      <c r="E20" s="6">
        <f t="shared" ref="E20:S20" si="7">SUM(E19/E6)</f>
        <v>4.5981977533637822E-2</v>
      </c>
      <c r="F20" s="6">
        <f t="shared" si="7"/>
        <v>3.970408954893051E-2</v>
      </c>
      <c r="G20" s="6">
        <f t="shared" si="7"/>
        <v>4.1681740658431964E-2</v>
      </c>
      <c r="H20" s="6">
        <f t="shared" si="7"/>
        <v>5.1039608617932074E-2</v>
      </c>
      <c r="I20" s="6">
        <f t="shared" si="7"/>
        <v>5.9005472281703546E-2</v>
      </c>
      <c r="J20" s="6">
        <f t="shared" si="7"/>
        <v>6.7886432788602985E-2</v>
      </c>
      <c r="K20" s="6">
        <f t="shared" si="7"/>
        <v>6.8118645307585393E-2</v>
      </c>
      <c r="L20" s="6">
        <f t="shared" si="7"/>
        <v>6.8164025122218544E-2</v>
      </c>
      <c r="M20" s="6">
        <f t="shared" si="7"/>
        <v>6.6670992440709856E-2</v>
      </c>
      <c r="N20" s="6">
        <f t="shared" si="7"/>
        <v>6.5696206382525629E-2</v>
      </c>
      <c r="O20" s="6">
        <f t="shared" si="7"/>
        <v>6.7616607171952073E-2</v>
      </c>
      <c r="P20" s="6">
        <f t="shared" si="7"/>
        <v>6.7413618620789359E-2</v>
      </c>
      <c r="Q20" s="133">
        <f t="shared" si="7"/>
        <v>6.6963460252890891E-2</v>
      </c>
      <c r="R20" s="154">
        <f t="shared" si="7"/>
        <v>8.6743340036604374E-2</v>
      </c>
      <c r="S20" s="6">
        <f t="shared" si="7"/>
        <v>5.9078176725235548E-2</v>
      </c>
      <c r="T20" s="140"/>
      <c r="U20" s="140"/>
      <c r="V20" s="140"/>
      <c r="W20" s="141"/>
    </row>
    <row r="21" spans="1:23" ht="15.75" thickBot="1" x14ac:dyDescent="0.3">
      <c r="A21" s="519"/>
      <c r="B21" s="134" t="s">
        <v>113</v>
      </c>
      <c r="C21" s="147" t="s">
        <v>116</v>
      </c>
      <c r="D21" s="160">
        <f>SUM(D17+D19)</f>
        <v>24493</v>
      </c>
      <c r="E21" s="136">
        <f t="shared" ref="E21:W21" si="8">SUM(E17+E19)</f>
        <v>24727</v>
      </c>
      <c r="F21" s="136">
        <f t="shared" si="8"/>
        <v>24179</v>
      </c>
      <c r="G21" s="136">
        <f t="shared" si="8"/>
        <v>24234</v>
      </c>
      <c r="H21" s="136">
        <f t="shared" si="8"/>
        <v>23860</v>
      </c>
      <c r="I21" s="136">
        <f t="shared" si="8"/>
        <v>23604</v>
      </c>
      <c r="J21" s="136">
        <f t="shared" si="8"/>
        <v>24057</v>
      </c>
      <c r="K21" s="136">
        <f t="shared" si="8"/>
        <v>23803</v>
      </c>
      <c r="L21" s="136">
        <f t="shared" si="8"/>
        <v>23691</v>
      </c>
      <c r="M21" s="136">
        <f t="shared" si="8"/>
        <v>23585</v>
      </c>
      <c r="N21" s="136">
        <f t="shared" si="8"/>
        <v>23225</v>
      </c>
      <c r="O21" s="136">
        <f t="shared" si="8"/>
        <v>23586</v>
      </c>
      <c r="P21" s="136">
        <f t="shared" si="8"/>
        <v>23410</v>
      </c>
      <c r="Q21" s="137">
        <f t="shared" si="8"/>
        <v>23493</v>
      </c>
      <c r="R21" s="160">
        <f t="shared" si="8"/>
        <v>17996</v>
      </c>
      <c r="S21" s="136">
        <f t="shared" si="8"/>
        <v>17123</v>
      </c>
      <c r="T21" s="136">
        <f t="shared" si="8"/>
        <v>17043</v>
      </c>
      <c r="U21" s="136">
        <f t="shared" si="8"/>
        <v>16398</v>
      </c>
      <c r="V21" s="136">
        <f t="shared" si="8"/>
        <v>15928</v>
      </c>
      <c r="W21" s="137">
        <f t="shared" si="8"/>
        <v>16035</v>
      </c>
    </row>
    <row r="22" spans="1:23" x14ac:dyDescent="0.25">
      <c r="A22" s="517" t="s">
        <v>40</v>
      </c>
      <c r="B22" s="511" t="s">
        <v>112</v>
      </c>
      <c r="C22" s="144" t="s">
        <v>114</v>
      </c>
      <c r="D22" s="152">
        <v>21387</v>
      </c>
      <c r="E22" s="129">
        <v>21516</v>
      </c>
      <c r="F22" s="129">
        <v>21423</v>
      </c>
      <c r="G22" s="129">
        <v>21934</v>
      </c>
      <c r="H22" s="129">
        <v>22239</v>
      </c>
      <c r="I22" s="35">
        <v>21089</v>
      </c>
      <c r="J22" s="130">
        <v>21136</v>
      </c>
      <c r="K22" s="130">
        <v>20840</v>
      </c>
      <c r="L22" s="130">
        <v>20984</v>
      </c>
      <c r="M22" s="130">
        <v>20065</v>
      </c>
      <c r="N22" s="131">
        <v>19428</v>
      </c>
      <c r="O22" s="130">
        <v>19360</v>
      </c>
      <c r="P22" s="130">
        <v>19485</v>
      </c>
      <c r="Q22" s="153">
        <v>18948</v>
      </c>
      <c r="R22" s="170">
        <v>13430</v>
      </c>
      <c r="S22" s="35">
        <v>15777</v>
      </c>
      <c r="T22" s="35">
        <v>15942</v>
      </c>
      <c r="U22" s="35">
        <v>15073</v>
      </c>
      <c r="V22" s="35">
        <v>14475</v>
      </c>
      <c r="W22" s="132">
        <v>14735</v>
      </c>
    </row>
    <row r="23" spans="1:23" x14ac:dyDescent="0.25">
      <c r="A23" s="518"/>
      <c r="B23" s="512"/>
      <c r="C23" s="145" t="s">
        <v>118</v>
      </c>
      <c r="D23" s="154">
        <f t="shared" ref="D23:W23" si="9">SUM(D22/D5)</f>
        <v>0.3414762657469943</v>
      </c>
      <c r="E23" s="6">
        <f t="shared" si="9"/>
        <v>0.34270969386129785</v>
      </c>
      <c r="F23" s="6">
        <f t="shared" si="9"/>
        <v>0.34265286863613825</v>
      </c>
      <c r="G23" s="6">
        <f t="shared" si="9"/>
        <v>0.34587485807997981</v>
      </c>
      <c r="H23" s="6">
        <f t="shared" si="9"/>
        <v>0.35087802338240165</v>
      </c>
      <c r="I23" s="6">
        <f t="shared" si="9"/>
        <v>0.33676663153524322</v>
      </c>
      <c r="J23" s="6">
        <f t="shared" si="9"/>
        <v>0.3184811271001281</v>
      </c>
      <c r="K23" s="6">
        <f t="shared" si="9"/>
        <v>0.30474964904071128</v>
      </c>
      <c r="L23" s="6">
        <f t="shared" si="9"/>
        <v>0.30542173058729349</v>
      </c>
      <c r="M23" s="6">
        <f t="shared" si="9"/>
        <v>0.30538010805874743</v>
      </c>
      <c r="N23" s="6">
        <f t="shared" si="9"/>
        <v>0.30692912888242913</v>
      </c>
      <c r="O23" s="6">
        <f t="shared" si="9"/>
        <v>0.3133852404616605</v>
      </c>
      <c r="P23" s="6">
        <f t="shared" si="9"/>
        <v>0.3249341293399593</v>
      </c>
      <c r="Q23" s="133">
        <f t="shared" si="9"/>
        <v>0.34081588603496654</v>
      </c>
      <c r="R23" s="154">
        <f t="shared" si="9"/>
        <v>0.27388599979606404</v>
      </c>
      <c r="S23" s="6">
        <f t="shared" si="9"/>
        <v>0.19735064545181627</v>
      </c>
      <c r="T23" s="6">
        <f t="shared" si="9"/>
        <v>0.18997342612343149</v>
      </c>
      <c r="U23" s="6">
        <f t="shared" si="9"/>
        <v>0.1826255527957836</v>
      </c>
      <c r="V23" s="6">
        <f t="shared" si="9"/>
        <v>0.18157528318217739</v>
      </c>
      <c r="W23" s="133">
        <f t="shared" si="9"/>
        <v>0.18408165304949653</v>
      </c>
    </row>
    <row r="24" spans="1:23" x14ac:dyDescent="0.25">
      <c r="A24" s="518"/>
      <c r="B24" s="513" t="s">
        <v>117</v>
      </c>
      <c r="C24" s="146" t="s">
        <v>114</v>
      </c>
      <c r="D24" s="155">
        <v>1106</v>
      </c>
      <c r="E24" s="33">
        <v>1600</v>
      </c>
      <c r="F24" s="33">
        <v>1778</v>
      </c>
      <c r="G24" s="156">
        <v>2011</v>
      </c>
      <c r="H24" s="156">
        <v>2650</v>
      </c>
      <c r="I24" s="33">
        <v>2966</v>
      </c>
      <c r="J24" s="119">
        <v>3457</v>
      </c>
      <c r="K24" s="119">
        <v>3980</v>
      </c>
      <c r="L24" s="158">
        <v>4243</v>
      </c>
      <c r="M24" s="157">
        <v>4617</v>
      </c>
      <c r="N24" s="36">
        <v>5246</v>
      </c>
      <c r="O24" s="119">
        <v>5211</v>
      </c>
      <c r="P24" s="36">
        <v>5586</v>
      </c>
      <c r="Q24" s="159">
        <v>5604</v>
      </c>
      <c r="R24" s="171">
        <v>3509</v>
      </c>
      <c r="S24" s="166">
        <v>343</v>
      </c>
      <c r="T24" s="115"/>
      <c r="U24" s="115"/>
      <c r="V24" s="115"/>
      <c r="W24" s="139"/>
    </row>
    <row r="25" spans="1:23" x14ac:dyDescent="0.25">
      <c r="A25" s="518"/>
      <c r="B25" s="513"/>
      <c r="C25" s="145" t="s">
        <v>118</v>
      </c>
      <c r="D25" s="154">
        <f>SUM(D24/D6)</f>
        <v>4.6745562130177512E-2</v>
      </c>
      <c r="E25" s="6">
        <f t="shared" ref="E25:S25" si="10">SUM(E24/E6)</f>
        <v>4.9376620170349342E-2</v>
      </c>
      <c r="F25" s="6">
        <f t="shared" si="10"/>
        <v>4.9262994569433671E-2</v>
      </c>
      <c r="G25" s="6">
        <f t="shared" si="10"/>
        <v>5.1966509897152305E-2</v>
      </c>
      <c r="H25" s="6">
        <f t="shared" si="10"/>
        <v>6.2329475961990781E-2</v>
      </c>
      <c r="I25" s="6">
        <f t="shared" si="10"/>
        <v>6.4153310405987068E-2</v>
      </c>
      <c r="J25" s="6">
        <f t="shared" si="10"/>
        <v>6.9659661071594089E-2</v>
      </c>
      <c r="K25" s="6">
        <f t="shared" si="10"/>
        <v>7.2781800892399967E-2</v>
      </c>
      <c r="L25" s="6">
        <f t="shared" si="10"/>
        <v>7.3818264061657299E-2</v>
      </c>
      <c r="M25" s="6">
        <f t="shared" si="10"/>
        <v>7.4895370340330267E-2</v>
      </c>
      <c r="N25" s="6">
        <f t="shared" si="10"/>
        <v>7.9796781357427515E-2</v>
      </c>
      <c r="O25" s="6">
        <f t="shared" si="10"/>
        <v>7.718513471479567E-2</v>
      </c>
      <c r="P25" s="6">
        <f t="shared" si="10"/>
        <v>8.0757553852826375E-2</v>
      </c>
      <c r="Q25" s="133">
        <f t="shared" si="10"/>
        <v>7.9707568236448714E-2</v>
      </c>
      <c r="R25" s="154">
        <f t="shared" si="10"/>
        <v>7.9286892468987957E-2</v>
      </c>
      <c r="S25" s="6">
        <f t="shared" si="10"/>
        <v>4.3672014260249553E-2</v>
      </c>
      <c r="T25" s="140"/>
      <c r="U25" s="140"/>
      <c r="V25" s="140"/>
      <c r="W25" s="141"/>
    </row>
    <row r="26" spans="1:23" ht="15.75" thickBot="1" x14ac:dyDescent="0.3">
      <c r="A26" s="519"/>
      <c r="B26" s="134" t="s">
        <v>113</v>
      </c>
      <c r="C26" s="147" t="s">
        <v>116</v>
      </c>
      <c r="D26" s="160">
        <f>SUM(D22+D24)</f>
        <v>22493</v>
      </c>
      <c r="E26" s="136">
        <f t="shared" ref="E26:W26" si="11">SUM(E22+E24)</f>
        <v>23116</v>
      </c>
      <c r="F26" s="136">
        <f t="shared" si="11"/>
        <v>23201</v>
      </c>
      <c r="G26" s="136">
        <f t="shared" si="11"/>
        <v>23945</v>
      </c>
      <c r="H26" s="136">
        <f t="shared" si="11"/>
        <v>24889</v>
      </c>
      <c r="I26" s="136">
        <f t="shared" si="11"/>
        <v>24055</v>
      </c>
      <c r="J26" s="136">
        <f t="shared" si="11"/>
        <v>24593</v>
      </c>
      <c r="K26" s="136">
        <f t="shared" si="11"/>
        <v>24820</v>
      </c>
      <c r="L26" s="136">
        <f t="shared" si="11"/>
        <v>25227</v>
      </c>
      <c r="M26" s="136">
        <f t="shared" si="11"/>
        <v>24682</v>
      </c>
      <c r="N26" s="136">
        <f t="shared" si="11"/>
        <v>24674</v>
      </c>
      <c r="O26" s="136">
        <f t="shared" si="11"/>
        <v>24571</v>
      </c>
      <c r="P26" s="136">
        <f t="shared" si="11"/>
        <v>25071</v>
      </c>
      <c r="Q26" s="137">
        <f t="shared" si="11"/>
        <v>24552</v>
      </c>
      <c r="R26" s="160">
        <f t="shared" si="11"/>
        <v>16939</v>
      </c>
      <c r="S26" s="136">
        <f t="shared" si="11"/>
        <v>16120</v>
      </c>
      <c r="T26" s="136">
        <f t="shared" si="11"/>
        <v>15942</v>
      </c>
      <c r="U26" s="136">
        <f t="shared" si="11"/>
        <v>15073</v>
      </c>
      <c r="V26" s="136">
        <f t="shared" si="11"/>
        <v>14475</v>
      </c>
      <c r="W26" s="137">
        <f t="shared" si="11"/>
        <v>14735</v>
      </c>
    </row>
    <row r="27" spans="1:23" x14ac:dyDescent="0.25">
      <c r="A27" s="517" t="s">
        <v>46</v>
      </c>
      <c r="B27" s="511" t="s">
        <v>112</v>
      </c>
      <c r="C27" s="144" t="s">
        <v>114</v>
      </c>
      <c r="D27" s="152">
        <v>17174</v>
      </c>
      <c r="E27" s="129">
        <v>17798</v>
      </c>
      <c r="F27" s="129">
        <v>18167</v>
      </c>
      <c r="G27" s="129">
        <v>18050</v>
      </c>
      <c r="H27" s="129">
        <v>17852</v>
      </c>
      <c r="I27" s="35">
        <v>17564</v>
      </c>
      <c r="J27" s="130">
        <v>18358</v>
      </c>
      <c r="K27" s="130">
        <v>18686</v>
      </c>
      <c r="L27" s="130">
        <v>18532</v>
      </c>
      <c r="M27" s="130">
        <v>17034</v>
      </c>
      <c r="N27" s="131">
        <v>16444</v>
      </c>
      <c r="O27" s="130">
        <v>16094</v>
      </c>
      <c r="P27" s="130">
        <v>15852</v>
      </c>
      <c r="Q27" s="153">
        <v>15046</v>
      </c>
      <c r="R27" s="170">
        <v>11441</v>
      </c>
      <c r="S27" s="35">
        <v>14167</v>
      </c>
      <c r="T27" s="35">
        <v>14405</v>
      </c>
      <c r="U27" s="35">
        <v>15211</v>
      </c>
      <c r="V27" s="35">
        <v>15396</v>
      </c>
      <c r="W27" s="132">
        <v>16771</v>
      </c>
    </row>
    <row r="28" spans="1:23" x14ac:dyDescent="0.25">
      <c r="A28" s="518"/>
      <c r="B28" s="512"/>
      <c r="C28" s="145" t="s">
        <v>118</v>
      </c>
      <c r="D28" s="154">
        <f t="shared" ref="D28:W28" si="12">SUM(D27/D5)</f>
        <v>0.27420925739649693</v>
      </c>
      <c r="E28" s="6">
        <f t="shared" si="12"/>
        <v>0.28348889809180977</v>
      </c>
      <c r="F28" s="6">
        <f t="shared" si="12"/>
        <v>0.29057436701268374</v>
      </c>
      <c r="G28" s="6">
        <f t="shared" si="12"/>
        <v>0.28462848492494008</v>
      </c>
      <c r="H28" s="6">
        <f t="shared" si="12"/>
        <v>0.28166169672299268</v>
      </c>
      <c r="I28" s="6">
        <f t="shared" si="12"/>
        <v>0.2804765098527674</v>
      </c>
      <c r="J28" s="6">
        <f t="shared" si="12"/>
        <v>0.27662171325246743</v>
      </c>
      <c r="K28" s="6">
        <f t="shared" si="12"/>
        <v>0.27325105287786616</v>
      </c>
      <c r="L28" s="6">
        <f t="shared" si="12"/>
        <v>0.26973291609053196</v>
      </c>
      <c r="M28" s="6">
        <f t="shared" si="12"/>
        <v>0.2592496765847348</v>
      </c>
      <c r="N28" s="6">
        <f t="shared" si="12"/>
        <v>0.2597870390849632</v>
      </c>
      <c r="O28" s="6">
        <f t="shared" si="12"/>
        <v>0.26051766838791135</v>
      </c>
      <c r="P28" s="6">
        <f t="shared" si="12"/>
        <v>0.26434979821899074</v>
      </c>
      <c r="Q28" s="133">
        <f t="shared" si="12"/>
        <v>0.27063098064608965</v>
      </c>
      <c r="R28" s="154">
        <f t="shared" si="12"/>
        <v>0.23332313653512796</v>
      </c>
      <c r="S28" s="6">
        <f t="shared" si="12"/>
        <v>0.17721154808365855</v>
      </c>
      <c r="T28" s="6">
        <f t="shared" si="12"/>
        <v>0.17165770940333902</v>
      </c>
      <c r="U28" s="6">
        <f t="shared" si="12"/>
        <v>0.18429757072757011</v>
      </c>
      <c r="V28" s="6">
        <f t="shared" si="12"/>
        <v>0.19312836337635947</v>
      </c>
      <c r="W28" s="133">
        <f t="shared" si="12"/>
        <v>0.2095170277090673</v>
      </c>
    </row>
    <row r="29" spans="1:23" x14ac:dyDescent="0.25">
      <c r="A29" s="518"/>
      <c r="B29" s="513" t="s">
        <v>117</v>
      </c>
      <c r="C29" s="146" t="s">
        <v>114</v>
      </c>
      <c r="D29" s="155">
        <v>1372</v>
      </c>
      <c r="E29" s="33">
        <v>1785</v>
      </c>
      <c r="F29" s="33">
        <v>1933</v>
      </c>
      <c r="G29" s="156">
        <v>1957</v>
      </c>
      <c r="H29" s="156">
        <v>2083</v>
      </c>
      <c r="I29" s="156">
        <v>2618</v>
      </c>
      <c r="J29" s="119">
        <v>2962</v>
      </c>
      <c r="K29" s="119">
        <v>3494</v>
      </c>
      <c r="L29" s="158">
        <v>3631</v>
      </c>
      <c r="M29" s="157">
        <v>4041</v>
      </c>
      <c r="N29" s="36">
        <v>4598</v>
      </c>
      <c r="O29" s="119">
        <v>4782</v>
      </c>
      <c r="P29" s="36">
        <v>5108</v>
      </c>
      <c r="Q29" s="159">
        <v>5298</v>
      </c>
      <c r="R29" s="171">
        <v>3391</v>
      </c>
      <c r="S29" s="166">
        <v>315</v>
      </c>
      <c r="T29" s="115"/>
      <c r="U29" s="115"/>
      <c r="V29" s="115"/>
      <c r="W29" s="139"/>
    </row>
    <row r="30" spans="1:23" x14ac:dyDescent="0.25">
      <c r="A30" s="518"/>
      <c r="B30" s="513"/>
      <c r="C30" s="145" t="s">
        <v>118</v>
      </c>
      <c r="D30" s="154">
        <f>SUM(D29/D6)</f>
        <v>5.7988165680473373E-2</v>
      </c>
      <c r="E30" s="6">
        <f t="shared" ref="E30:S30" si="13">SUM(E29/E6)</f>
        <v>5.5085791877545982E-2</v>
      </c>
      <c r="F30" s="6">
        <f t="shared" si="13"/>
        <v>5.3557575085891609E-2</v>
      </c>
      <c r="G30" s="6">
        <f t="shared" si="13"/>
        <v>5.0571088945165127E-2</v>
      </c>
      <c r="H30" s="6">
        <f t="shared" si="13"/>
        <v>4.8993320161821431E-2</v>
      </c>
      <c r="I30" s="6">
        <f t="shared" si="13"/>
        <v>5.6626219367118723E-2</v>
      </c>
      <c r="J30" s="6">
        <f t="shared" si="13"/>
        <v>5.968525197976908E-2</v>
      </c>
      <c r="K30" s="6">
        <f t="shared" si="13"/>
        <v>6.3894374954282782E-2</v>
      </c>
      <c r="L30" s="6">
        <f t="shared" si="13"/>
        <v>6.3170897197237258E-2</v>
      </c>
      <c r="M30" s="6">
        <f t="shared" si="13"/>
        <v>6.5551698407033704E-2</v>
      </c>
      <c r="N30" s="6">
        <f t="shared" si="13"/>
        <v>6.9940068753612611E-2</v>
      </c>
      <c r="O30" s="6">
        <f t="shared" si="13"/>
        <v>7.0830802956467639E-2</v>
      </c>
      <c r="P30" s="6">
        <f t="shared" si="13"/>
        <v>7.3847043515975139E-2</v>
      </c>
      <c r="Q30" s="133">
        <f t="shared" si="13"/>
        <v>7.5355227786706877E-2</v>
      </c>
      <c r="R30" s="154">
        <f t="shared" si="13"/>
        <v>7.6620647581173595E-2</v>
      </c>
      <c r="S30" s="6">
        <f t="shared" si="13"/>
        <v>4.0106951871657755E-2</v>
      </c>
      <c r="T30" s="140"/>
      <c r="U30" s="140"/>
      <c r="V30" s="140"/>
      <c r="W30" s="141"/>
    </row>
    <row r="31" spans="1:23" ht="15.75" thickBot="1" x14ac:dyDescent="0.3">
      <c r="A31" s="519"/>
      <c r="B31" s="134" t="s">
        <v>113</v>
      </c>
      <c r="C31" s="147" t="s">
        <v>116</v>
      </c>
      <c r="D31" s="160">
        <f>SUM(D27+D29)</f>
        <v>18546</v>
      </c>
      <c r="E31" s="136">
        <f t="shared" ref="E31:W31" si="14">SUM(E27+E29)</f>
        <v>19583</v>
      </c>
      <c r="F31" s="136">
        <f t="shared" si="14"/>
        <v>20100</v>
      </c>
      <c r="G31" s="136">
        <f t="shared" si="14"/>
        <v>20007</v>
      </c>
      <c r="H31" s="136">
        <f t="shared" si="14"/>
        <v>19935</v>
      </c>
      <c r="I31" s="136">
        <f t="shared" si="14"/>
        <v>20182</v>
      </c>
      <c r="J31" s="136">
        <f t="shared" si="14"/>
        <v>21320</v>
      </c>
      <c r="K31" s="136">
        <f t="shared" si="14"/>
        <v>22180</v>
      </c>
      <c r="L31" s="136">
        <f t="shared" si="14"/>
        <v>22163</v>
      </c>
      <c r="M31" s="136">
        <f t="shared" si="14"/>
        <v>21075</v>
      </c>
      <c r="N31" s="136">
        <f t="shared" si="14"/>
        <v>21042</v>
      </c>
      <c r="O31" s="136">
        <f t="shared" si="14"/>
        <v>20876</v>
      </c>
      <c r="P31" s="136">
        <f t="shared" si="14"/>
        <v>20960</v>
      </c>
      <c r="Q31" s="137">
        <f t="shared" si="14"/>
        <v>20344</v>
      </c>
      <c r="R31" s="160">
        <f t="shared" si="14"/>
        <v>14832</v>
      </c>
      <c r="S31" s="136">
        <f t="shared" si="14"/>
        <v>14482</v>
      </c>
      <c r="T31" s="136">
        <f t="shared" si="14"/>
        <v>14405</v>
      </c>
      <c r="U31" s="136">
        <f t="shared" si="14"/>
        <v>15211</v>
      </c>
      <c r="V31" s="136">
        <f t="shared" si="14"/>
        <v>15396</v>
      </c>
      <c r="W31" s="137">
        <f t="shared" si="14"/>
        <v>16771</v>
      </c>
    </row>
    <row r="32" spans="1:23" x14ac:dyDescent="0.25">
      <c r="A32" s="517" t="s">
        <v>41</v>
      </c>
      <c r="B32" s="511" t="s">
        <v>112</v>
      </c>
      <c r="C32" s="144" t="s">
        <v>114</v>
      </c>
      <c r="D32" s="152">
        <v>13170</v>
      </c>
      <c r="E32" s="129">
        <v>14172</v>
      </c>
      <c r="F32" s="129">
        <v>13990</v>
      </c>
      <c r="G32" s="129">
        <v>14596</v>
      </c>
      <c r="H32" s="129">
        <v>14265</v>
      </c>
      <c r="I32" s="35">
        <v>13421</v>
      </c>
      <c r="J32" s="130">
        <v>14196</v>
      </c>
      <c r="K32" s="130">
        <v>14114</v>
      </c>
      <c r="L32" s="130">
        <v>13779</v>
      </c>
      <c r="M32" s="130">
        <v>13131</v>
      </c>
      <c r="N32" s="131">
        <v>12492</v>
      </c>
      <c r="O32" s="130">
        <v>13337</v>
      </c>
      <c r="P32" s="130">
        <v>13217</v>
      </c>
      <c r="Q32" s="153">
        <v>13179</v>
      </c>
      <c r="R32" s="170">
        <v>9317</v>
      </c>
      <c r="S32" s="35">
        <v>11524</v>
      </c>
      <c r="T32" s="35">
        <v>11595</v>
      </c>
      <c r="U32" s="35">
        <v>12383</v>
      </c>
      <c r="V32" s="35">
        <v>11867</v>
      </c>
      <c r="W32" s="132">
        <v>11967</v>
      </c>
    </row>
    <row r="33" spans="1:23" x14ac:dyDescent="0.25">
      <c r="A33" s="518"/>
      <c r="B33" s="512"/>
      <c r="C33" s="145" t="s">
        <v>118</v>
      </c>
      <c r="D33" s="154">
        <f t="shared" ref="D33:W33" si="15">SUM(D32/D5)</f>
        <v>0.21027925468218614</v>
      </c>
      <c r="E33" s="6">
        <f t="shared" si="15"/>
        <v>0.22573349049090505</v>
      </c>
      <c r="F33" s="6">
        <f t="shared" si="15"/>
        <v>0.22376481502215256</v>
      </c>
      <c r="G33" s="6">
        <f t="shared" si="15"/>
        <v>0.23016273495647785</v>
      </c>
      <c r="H33" s="6">
        <f t="shared" si="15"/>
        <v>0.22506744923557534</v>
      </c>
      <c r="I33" s="6">
        <f t="shared" si="15"/>
        <v>0.21431765194340646</v>
      </c>
      <c r="J33" s="6">
        <f t="shared" si="15"/>
        <v>0.21390793339862879</v>
      </c>
      <c r="K33" s="6">
        <f t="shared" si="15"/>
        <v>0.20639330837622835</v>
      </c>
      <c r="L33" s="6">
        <f t="shared" si="15"/>
        <v>0.20055308929481114</v>
      </c>
      <c r="M33" s="6">
        <f t="shared" si="15"/>
        <v>0.19984780458108212</v>
      </c>
      <c r="N33" s="6">
        <f t="shared" si="15"/>
        <v>0.19735220702075895</v>
      </c>
      <c r="O33" s="6">
        <f t="shared" si="15"/>
        <v>0.21588940867960568</v>
      </c>
      <c r="P33" s="6">
        <f t="shared" si="15"/>
        <v>0.22040823133108761</v>
      </c>
      <c r="Q33" s="133">
        <f t="shared" si="15"/>
        <v>0.23704942801640405</v>
      </c>
      <c r="R33" s="154">
        <f t="shared" si="15"/>
        <v>0.19000713775874375</v>
      </c>
      <c r="S33" s="6">
        <f t="shared" si="15"/>
        <v>0.14415090563394375</v>
      </c>
      <c r="T33" s="6">
        <f t="shared" si="15"/>
        <v>0.13817224161969566</v>
      </c>
      <c r="U33" s="6">
        <f t="shared" si="15"/>
        <v>0.15003331919791604</v>
      </c>
      <c r="V33" s="6">
        <f t="shared" si="15"/>
        <v>0.14886037205684968</v>
      </c>
      <c r="W33" s="133">
        <f t="shared" si="15"/>
        <v>0.14950153661644555</v>
      </c>
    </row>
    <row r="34" spans="1:23" x14ac:dyDescent="0.25">
      <c r="A34" s="518"/>
      <c r="B34" s="513" t="s">
        <v>117</v>
      </c>
      <c r="C34" s="146" t="s">
        <v>114</v>
      </c>
      <c r="D34" s="161">
        <v>836</v>
      </c>
      <c r="E34" s="33">
        <v>1151</v>
      </c>
      <c r="F34" s="33">
        <v>1221</v>
      </c>
      <c r="G34" s="156">
        <v>1345</v>
      </c>
      <c r="H34" s="156">
        <v>1626</v>
      </c>
      <c r="I34" s="33">
        <v>1759</v>
      </c>
      <c r="J34" s="157">
        <v>1808</v>
      </c>
      <c r="K34" s="157">
        <v>2340</v>
      </c>
      <c r="L34" s="158">
        <v>2369</v>
      </c>
      <c r="M34" s="157">
        <v>2594</v>
      </c>
      <c r="N34" s="36">
        <v>3031</v>
      </c>
      <c r="O34" s="119">
        <v>3432</v>
      </c>
      <c r="P34" s="36">
        <v>3342</v>
      </c>
      <c r="Q34" s="159">
        <v>3682</v>
      </c>
      <c r="R34" s="171">
        <v>2461</v>
      </c>
      <c r="S34" s="166">
        <v>191</v>
      </c>
      <c r="T34" s="115"/>
      <c r="U34" s="115"/>
      <c r="V34" s="115"/>
      <c r="W34" s="139"/>
    </row>
    <row r="35" spans="1:23" x14ac:dyDescent="0.25">
      <c r="A35" s="518"/>
      <c r="B35" s="513"/>
      <c r="C35" s="145" t="s">
        <v>118</v>
      </c>
      <c r="D35" s="154">
        <f>SUM(D34/D6)</f>
        <v>3.5333896872358411E-2</v>
      </c>
      <c r="E35" s="6">
        <f t="shared" ref="E35:S35" si="16">SUM(E34/E6)</f>
        <v>3.5520306135045053E-2</v>
      </c>
      <c r="F35" s="6">
        <f t="shared" si="16"/>
        <v>3.3830211681259006E-2</v>
      </c>
      <c r="G35" s="6">
        <f t="shared" si="16"/>
        <v>3.4756318155977052E-2</v>
      </c>
      <c r="H35" s="6">
        <f t="shared" si="16"/>
        <v>3.8244425627998874E-2</v>
      </c>
      <c r="I35" s="6">
        <f t="shared" si="16"/>
        <v>3.8046417061406358E-2</v>
      </c>
      <c r="J35" s="6">
        <f t="shared" si="16"/>
        <v>3.6431781086908338E-2</v>
      </c>
      <c r="K35" s="6">
        <f t="shared" si="16"/>
        <v>4.2791310072416065E-2</v>
      </c>
      <c r="L35" s="6">
        <f t="shared" si="16"/>
        <v>4.12150524539397E-2</v>
      </c>
      <c r="M35" s="6">
        <f t="shared" si="16"/>
        <v>4.2078967005158487E-2</v>
      </c>
      <c r="N35" s="6">
        <f t="shared" si="16"/>
        <v>4.6104468984819444E-2</v>
      </c>
      <c r="O35" s="6">
        <f t="shared" si="16"/>
        <v>5.0834654066624206E-2</v>
      </c>
      <c r="P35" s="6">
        <f t="shared" si="16"/>
        <v>4.8315743819574958E-2</v>
      </c>
      <c r="Q35" s="133">
        <f t="shared" si="16"/>
        <v>5.2370318744932934E-2</v>
      </c>
      <c r="R35" s="154">
        <f t="shared" si="16"/>
        <v>5.5607022617890953E-2</v>
      </c>
      <c r="S35" s="6">
        <f t="shared" si="16"/>
        <v>2.4318818436465495E-2</v>
      </c>
      <c r="T35" s="140"/>
      <c r="U35" s="140"/>
      <c r="V35" s="140"/>
      <c r="W35" s="141"/>
    </row>
    <row r="36" spans="1:23" ht="15.75" thickBot="1" x14ac:dyDescent="0.3">
      <c r="A36" s="519"/>
      <c r="B36" s="134" t="s">
        <v>113</v>
      </c>
      <c r="C36" s="147" t="s">
        <v>116</v>
      </c>
      <c r="D36" s="160">
        <f>SUM(D32+D34)</f>
        <v>14006</v>
      </c>
      <c r="E36" s="136">
        <f t="shared" ref="E36:W36" si="17">SUM(E32+E34)</f>
        <v>15323</v>
      </c>
      <c r="F36" s="136">
        <f t="shared" si="17"/>
        <v>15211</v>
      </c>
      <c r="G36" s="136">
        <f t="shared" si="17"/>
        <v>15941</v>
      </c>
      <c r="H36" s="136">
        <f t="shared" si="17"/>
        <v>15891</v>
      </c>
      <c r="I36" s="136">
        <f t="shared" si="17"/>
        <v>15180</v>
      </c>
      <c r="J36" s="136">
        <f t="shared" si="17"/>
        <v>16004</v>
      </c>
      <c r="K36" s="136">
        <f t="shared" si="17"/>
        <v>16454</v>
      </c>
      <c r="L36" s="136">
        <f t="shared" si="17"/>
        <v>16148</v>
      </c>
      <c r="M36" s="136">
        <f t="shared" si="17"/>
        <v>15725</v>
      </c>
      <c r="N36" s="136">
        <f t="shared" si="17"/>
        <v>15523</v>
      </c>
      <c r="O36" s="136">
        <f t="shared" si="17"/>
        <v>16769</v>
      </c>
      <c r="P36" s="136">
        <f t="shared" si="17"/>
        <v>16559</v>
      </c>
      <c r="Q36" s="137">
        <f t="shared" si="17"/>
        <v>16861</v>
      </c>
      <c r="R36" s="160">
        <f t="shared" si="17"/>
        <v>11778</v>
      </c>
      <c r="S36" s="136">
        <f t="shared" si="17"/>
        <v>11715</v>
      </c>
      <c r="T36" s="136">
        <f t="shared" si="17"/>
        <v>11595</v>
      </c>
      <c r="U36" s="136">
        <f t="shared" si="17"/>
        <v>12383</v>
      </c>
      <c r="V36" s="136">
        <f t="shared" si="17"/>
        <v>11867</v>
      </c>
      <c r="W36" s="137">
        <f t="shared" si="17"/>
        <v>11967</v>
      </c>
    </row>
    <row r="37" spans="1:23" x14ac:dyDescent="0.25">
      <c r="A37" s="517" t="s">
        <v>37</v>
      </c>
      <c r="B37" s="511" t="s">
        <v>112</v>
      </c>
      <c r="C37" s="144" t="s">
        <v>114</v>
      </c>
      <c r="D37" s="152">
        <v>19284</v>
      </c>
      <c r="E37" s="129">
        <v>19272</v>
      </c>
      <c r="F37" s="129">
        <v>19678</v>
      </c>
      <c r="G37" s="129">
        <v>19136</v>
      </c>
      <c r="H37" s="129">
        <v>18170</v>
      </c>
      <c r="I37" s="35">
        <v>16917</v>
      </c>
      <c r="J37" s="130">
        <v>17064</v>
      </c>
      <c r="K37" s="130">
        <v>15940</v>
      </c>
      <c r="L37" s="130">
        <v>15299</v>
      </c>
      <c r="M37" s="130">
        <v>14780</v>
      </c>
      <c r="N37" s="131">
        <v>14571</v>
      </c>
      <c r="O37" s="130">
        <v>14442</v>
      </c>
      <c r="P37" s="130">
        <v>14227</v>
      </c>
      <c r="Q37" s="153">
        <v>14178</v>
      </c>
      <c r="R37" s="170">
        <v>11932</v>
      </c>
      <c r="S37" s="35">
        <v>14942</v>
      </c>
      <c r="T37" s="35">
        <v>14886</v>
      </c>
      <c r="U37" s="35">
        <v>14164</v>
      </c>
      <c r="V37" s="35">
        <v>13698</v>
      </c>
      <c r="W37" s="132">
        <v>13791</v>
      </c>
    </row>
    <row r="38" spans="1:23" x14ac:dyDescent="0.25">
      <c r="A38" s="518"/>
      <c r="B38" s="512"/>
      <c r="C38" s="145" t="s">
        <v>118</v>
      </c>
      <c r="D38" s="154">
        <f t="shared" ref="D38:W38" si="18">SUM(D37/D5)</f>
        <v>0.30789864444125115</v>
      </c>
      <c r="E38" s="6">
        <f t="shared" si="18"/>
        <v>0.30696696505367782</v>
      </c>
      <c r="F38" s="6">
        <f t="shared" si="18"/>
        <v>0.31474224660514066</v>
      </c>
      <c r="G38" s="6">
        <f t="shared" si="18"/>
        <v>0.30175350069383122</v>
      </c>
      <c r="H38" s="6">
        <f t="shared" si="18"/>
        <v>0.28667897319385938</v>
      </c>
      <c r="I38" s="6">
        <f t="shared" si="18"/>
        <v>0.27014467758934557</v>
      </c>
      <c r="J38" s="6">
        <f t="shared" si="18"/>
        <v>0.25712348376403227</v>
      </c>
      <c r="K38" s="6">
        <f t="shared" si="18"/>
        <v>0.23309546092653252</v>
      </c>
      <c r="L38" s="6">
        <f t="shared" si="18"/>
        <v>0.22267666108725712</v>
      </c>
      <c r="M38" s="6">
        <f t="shared" si="18"/>
        <v>0.22494482916064226</v>
      </c>
      <c r="N38" s="6">
        <f t="shared" si="18"/>
        <v>0.23019684666182186</v>
      </c>
      <c r="O38" s="6">
        <f t="shared" si="18"/>
        <v>0.23377632452207131</v>
      </c>
      <c r="P38" s="6">
        <f t="shared" si="18"/>
        <v>0.23725110896174498</v>
      </c>
      <c r="Q38" s="133">
        <f t="shared" si="18"/>
        <v>0.25501834664364342</v>
      </c>
      <c r="R38" s="154">
        <f t="shared" si="18"/>
        <v>0.24333639237279495</v>
      </c>
      <c r="S38" s="6">
        <f t="shared" si="18"/>
        <v>0.18690583408385869</v>
      </c>
      <c r="T38" s="6">
        <f t="shared" si="18"/>
        <v>0.17738956349726515</v>
      </c>
      <c r="U38" s="6">
        <f t="shared" si="18"/>
        <v>0.17161204337553765</v>
      </c>
      <c r="V38" s="6">
        <f t="shared" si="18"/>
        <v>0.17182854777405637</v>
      </c>
      <c r="W38" s="133">
        <f t="shared" si="18"/>
        <v>0.17228843415036355</v>
      </c>
    </row>
    <row r="39" spans="1:23" x14ac:dyDescent="0.25">
      <c r="A39" s="518"/>
      <c r="B39" s="513" t="s">
        <v>117</v>
      </c>
      <c r="C39" s="146" t="s">
        <v>114</v>
      </c>
      <c r="D39" s="155">
        <v>1603</v>
      </c>
      <c r="E39" s="33">
        <v>1849</v>
      </c>
      <c r="F39" s="33">
        <v>1882</v>
      </c>
      <c r="G39" s="156">
        <v>2065</v>
      </c>
      <c r="H39" s="156">
        <v>2240</v>
      </c>
      <c r="I39" s="33">
        <v>2354</v>
      </c>
      <c r="J39" s="157">
        <v>2645</v>
      </c>
      <c r="K39" s="157">
        <v>3352</v>
      </c>
      <c r="L39" s="158">
        <v>3488</v>
      </c>
      <c r="M39" s="157">
        <v>3796</v>
      </c>
      <c r="N39" s="36">
        <v>3906</v>
      </c>
      <c r="O39" s="119">
        <v>4086</v>
      </c>
      <c r="P39" s="36">
        <v>4370</v>
      </c>
      <c r="Q39" s="159">
        <v>4873</v>
      </c>
      <c r="R39" s="171">
        <v>3680</v>
      </c>
      <c r="S39" s="166">
        <v>352</v>
      </c>
      <c r="T39" s="115"/>
      <c r="U39" s="115"/>
      <c r="V39" s="115"/>
      <c r="W39" s="139"/>
    </row>
    <row r="40" spans="1:23" x14ac:dyDescent="0.25">
      <c r="A40" s="518"/>
      <c r="B40" s="513"/>
      <c r="C40" s="145" t="s">
        <v>118</v>
      </c>
      <c r="D40" s="154">
        <f>SUM(D39/D6)</f>
        <v>6.7751479289940825E-2</v>
      </c>
      <c r="E40" s="6">
        <f t="shared" ref="E40:S40" si="19">SUM(E39/E6)</f>
        <v>5.7060856684359958E-2</v>
      </c>
      <c r="F40" s="6">
        <f t="shared" si="19"/>
        <v>5.214451956112158E-2</v>
      </c>
      <c r="G40" s="6">
        <f t="shared" si="19"/>
        <v>5.336193084913949E-2</v>
      </c>
      <c r="H40" s="6">
        <f t="shared" si="19"/>
        <v>5.26860476056073E-2</v>
      </c>
      <c r="I40" s="6">
        <f t="shared" si="19"/>
        <v>5.0916012372115155E-2</v>
      </c>
      <c r="J40" s="6">
        <f t="shared" si="19"/>
        <v>5.3297600096721541E-2</v>
      </c>
      <c r="K40" s="6">
        <f t="shared" si="19"/>
        <v>6.1297637334503691E-2</v>
      </c>
      <c r="L40" s="6">
        <f t="shared" si="19"/>
        <v>6.0683032063884201E-2</v>
      </c>
      <c r="M40" s="6">
        <f t="shared" si="19"/>
        <v>6.1577393504850274E-2</v>
      </c>
      <c r="N40" s="6">
        <f t="shared" si="19"/>
        <v>5.9414073195217666E-2</v>
      </c>
      <c r="O40" s="6">
        <f t="shared" si="19"/>
        <v>6.0521677306592803E-2</v>
      </c>
      <c r="P40" s="6">
        <f t="shared" si="19"/>
        <v>6.3177678184183891E-2</v>
      </c>
      <c r="Q40" s="133">
        <f t="shared" si="19"/>
        <v>6.931031049539875E-2</v>
      </c>
      <c r="R40" s="154">
        <f t="shared" si="19"/>
        <v>8.3150688026752836E-2</v>
      </c>
      <c r="S40" s="6">
        <f t="shared" si="19"/>
        <v>4.4817927170868348E-2</v>
      </c>
      <c r="T40" s="140"/>
      <c r="U40" s="140"/>
      <c r="V40" s="140"/>
      <c r="W40" s="141"/>
    </row>
    <row r="41" spans="1:23" ht="15.75" thickBot="1" x14ac:dyDescent="0.3">
      <c r="A41" s="519"/>
      <c r="B41" s="134" t="s">
        <v>113</v>
      </c>
      <c r="C41" s="147" t="s">
        <v>116</v>
      </c>
      <c r="D41" s="160">
        <f>SUM(D37+D39)</f>
        <v>20887</v>
      </c>
      <c r="E41" s="136">
        <f t="shared" ref="E41:W41" si="20">SUM(E37+E39)</f>
        <v>21121</v>
      </c>
      <c r="F41" s="136">
        <f t="shared" si="20"/>
        <v>21560</v>
      </c>
      <c r="G41" s="136">
        <f t="shared" si="20"/>
        <v>21201</v>
      </c>
      <c r="H41" s="136">
        <f t="shared" si="20"/>
        <v>20410</v>
      </c>
      <c r="I41" s="136">
        <f t="shared" si="20"/>
        <v>19271</v>
      </c>
      <c r="J41" s="136">
        <f t="shared" si="20"/>
        <v>19709</v>
      </c>
      <c r="K41" s="136">
        <f t="shared" si="20"/>
        <v>19292</v>
      </c>
      <c r="L41" s="136">
        <f t="shared" si="20"/>
        <v>18787</v>
      </c>
      <c r="M41" s="136">
        <f t="shared" si="20"/>
        <v>18576</v>
      </c>
      <c r="N41" s="136">
        <f t="shared" si="20"/>
        <v>18477</v>
      </c>
      <c r="O41" s="136">
        <f t="shared" si="20"/>
        <v>18528</v>
      </c>
      <c r="P41" s="136">
        <f t="shared" si="20"/>
        <v>18597</v>
      </c>
      <c r="Q41" s="137">
        <f t="shared" si="20"/>
        <v>19051</v>
      </c>
      <c r="R41" s="160">
        <f t="shared" si="20"/>
        <v>15612</v>
      </c>
      <c r="S41" s="136">
        <f t="shared" si="20"/>
        <v>15294</v>
      </c>
      <c r="T41" s="136">
        <f t="shared" si="20"/>
        <v>14886</v>
      </c>
      <c r="U41" s="136">
        <f t="shared" si="20"/>
        <v>14164</v>
      </c>
      <c r="V41" s="136">
        <f t="shared" si="20"/>
        <v>13698</v>
      </c>
      <c r="W41" s="137">
        <f t="shared" si="20"/>
        <v>13791</v>
      </c>
    </row>
    <row r="42" spans="1:23" ht="15" customHeight="1" x14ac:dyDescent="0.25">
      <c r="A42" s="517" t="s">
        <v>49</v>
      </c>
      <c r="B42" s="511" t="s">
        <v>112</v>
      </c>
      <c r="C42" s="144" t="s">
        <v>114</v>
      </c>
      <c r="D42" s="152">
        <v>2799</v>
      </c>
      <c r="E42" s="129">
        <v>4357</v>
      </c>
      <c r="F42" s="129">
        <v>4947</v>
      </c>
      <c r="G42" s="129">
        <v>5056</v>
      </c>
      <c r="H42" s="129">
        <v>5692</v>
      </c>
      <c r="I42" s="35">
        <v>5698</v>
      </c>
      <c r="J42" s="130">
        <v>6618</v>
      </c>
      <c r="K42" s="130">
        <v>6591</v>
      </c>
      <c r="L42" s="130">
        <v>6431</v>
      </c>
      <c r="M42" s="130">
        <v>5582</v>
      </c>
      <c r="N42" s="131">
        <v>5445</v>
      </c>
      <c r="O42" s="130">
        <v>5302</v>
      </c>
      <c r="P42" s="130">
        <v>5626</v>
      </c>
      <c r="Q42" s="153">
        <v>5789</v>
      </c>
      <c r="R42" s="170">
        <v>5845</v>
      </c>
      <c r="S42" s="35">
        <v>7603</v>
      </c>
      <c r="T42" s="35">
        <v>7988</v>
      </c>
      <c r="U42" s="35">
        <v>8013</v>
      </c>
      <c r="V42" s="35">
        <v>7412</v>
      </c>
      <c r="W42" s="132">
        <v>7576</v>
      </c>
    </row>
    <row r="43" spans="1:23" x14ac:dyDescent="0.25">
      <c r="A43" s="518"/>
      <c r="B43" s="512"/>
      <c r="C43" s="145" t="s">
        <v>118</v>
      </c>
      <c r="D43" s="154">
        <f t="shared" ref="D43:W43" si="21">SUM(D42/D5)</f>
        <v>4.4690329070268715E-2</v>
      </c>
      <c r="E43" s="6">
        <f t="shared" si="21"/>
        <v>6.9398872288235477E-2</v>
      </c>
      <c r="F43" s="6">
        <f t="shared" si="21"/>
        <v>7.9125413860942725E-2</v>
      </c>
      <c r="G43" s="6">
        <f t="shared" si="21"/>
        <v>7.9727513561246369E-2</v>
      </c>
      <c r="H43" s="6">
        <f t="shared" si="21"/>
        <v>8.9806093308720275E-2</v>
      </c>
      <c r="I43" s="6">
        <f t="shared" si="21"/>
        <v>9.0990386765034653E-2</v>
      </c>
      <c r="J43" s="6">
        <f t="shared" si="21"/>
        <v>9.9721238604686208E-2</v>
      </c>
      <c r="K43" s="6">
        <f t="shared" si="21"/>
        <v>9.6382194665418808E-2</v>
      </c>
      <c r="L43" s="6">
        <f t="shared" si="21"/>
        <v>9.3603085656065788E-2</v>
      </c>
      <c r="M43" s="6">
        <f t="shared" si="21"/>
        <v>8.4955482839966512E-2</v>
      </c>
      <c r="N43" s="6">
        <f t="shared" si="21"/>
        <v>8.6021675250402857E-2</v>
      </c>
      <c r="O43" s="6">
        <f t="shared" si="21"/>
        <v>8.5824821535522927E-2</v>
      </c>
      <c r="P43" s="6">
        <f t="shared" si="21"/>
        <v>9.3819831237701365E-2</v>
      </c>
      <c r="Q43" s="133">
        <f t="shared" si="21"/>
        <v>0.10412619612921793</v>
      </c>
      <c r="R43" s="154">
        <f t="shared" si="21"/>
        <v>0.1192005710206995</v>
      </c>
      <c r="S43" s="6">
        <f t="shared" si="21"/>
        <v>9.5104072850995702E-2</v>
      </c>
      <c r="T43" s="6">
        <f t="shared" si="21"/>
        <v>9.5189294183538498E-2</v>
      </c>
      <c r="U43" s="6">
        <f t="shared" si="21"/>
        <v>9.7086084691343069E-2</v>
      </c>
      <c r="V43" s="6">
        <f t="shared" si="21"/>
        <v>9.2976580238086276E-2</v>
      </c>
      <c r="W43" s="133">
        <f t="shared" si="21"/>
        <v>9.4645578792194485E-2</v>
      </c>
    </row>
    <row r="44" spans="1:23" x14ac:dyDescent="0.25">
      <c r="A44" s="518"/>
      <c r="B44" s="513" t="s">
        <v>117</v>
      </c>
      <c r="C44" s="146" t="s">
        <v>114</v>
      </c>
      <c r="D44" s="161">
        <v>793</v>
      </c>
      <c r="E44" s="33">
        <v>1035</v>
      </c>
      <c r="F44" s="33">
        <v>1267</v>
      </c>
      <c r="G44" s="156">
        <v>1466</v>
      </c>
      <c r="H44" s="156">
        <v>1701</v>
      </c>
      <c r="I44" s="33">
        <v>1872</v>
      </c>
      <c r="J44" s="119">
        <v>1971</v>
      </c>
      <c r="K44" s="119">
        <v>2507</v>
      </c>
      <c r="L44" s="158">
        <v>2819</v>
      </c>
      <c r="M44" s="119">
        <v>3195</v>
      </c>
      <c r="N44" s="36">
        <v>3663</v>
      </c>
      <c r="O44" s="119">
        <v>3734</v>
      </c>
      <c r="P44" s="36">
        <v>3645</v>
      </c>
      <c r="Q44" s="159">
        <v>4043</v>
      </c>
      <c r="R44" s="171">
        <v>2450</v>
      </c>
      <c r="S44" s="166">
        <v>386</v>
      </c>
      <c r="T44" s="115"/>
      <c r="U44" s="115"/>
      <c r="V44" s="115"/>
      <c r="W44" s="139"/>
    </row>
    <row r="45" spans="1:23" x14ac:dyDescent="0.25">
      <c r="A45" s="518"/>
      <c r="B45" s="513"/>
      <c r="C45" s="145" t="s">
        <v>118</v>
      </c>
      <c r="D45" s="154">
        <f>SUM(D44/D6)</f>
        <v>3.3516483516483515E-2</v>
      </c>
      <c r="E45" s="6">
        <f t="shared" ref="E45:S45" si="22">SUM(E44/E6)</f>
        <v>3.194050117269473E-2</v>
      </c>
      <c r="F45" s="6">
        <f t="shared" si="22"/>
        <v>3.5104732350659425E-2</v>
      </c>
      <c r="G45" s="6">
        <f t="shared" si="22"/>
        <v>3.7883094733577961E-2</v>
      </c>
      <c r="H45" s="6">
        <f t="shared" si="22"/>
        <v>4.0008467400508042E-2</v>
      </c>
      <c r="I45" s="6">
        <f t="shared" si="22"/>
        <v>4.0490558691843488E-2</v>
      </c>
      <c r="J45" s="6">
        <f t="shared" si="22"/>
        <v>3.971628347472142E-2</v>
      </c>
      <c r="K45" s="6">
        <f t="shared" si="22"/>
        <v>4.5845219808353446E-2</v>
      </c>
      <c r="L45" s="6">
        <f t="shared" si="22"/>
        <v>4.9043998677777971E-2</v>
      </c>
      <c r="M45" s="6">
        <f t="shared" si="22"/>
        <v>5.182818025500438E-2</v>
      </c>
      <c r="N45" s="6">
        <f t="shared" si="22"/>
        <v>5.5717805968787074E-2</v>
      </c>
      <c r="O45" s="6">
        <f t="shared" si="22"/>
        <v>5.5307866633092888E-2</v>
      </c>
      <c r="P45" s="6">
        <f t="shared" si="22"/>
        <v>5.2696255602139655E-2</v>
      </c>
      <c r="Q45" s="133">
        <f t="shared" si="22"/>
        <v>5.7504942608844069E-2</v>
      </c>
      <c r="R45" s="154">
        <f t="shared" si="22"/>
        <v>5.5358474365637074E-2</v>
      </c>
      <c r="S45" s="6">
        <f t="shared" si="22"/>
        <v>4.9146931499872676E-2</v>
      </c>
      <c r="T45" s="140"/>
      <c r="U45" s="140"/>
      <c r="V45" s="140"/>
      <c r="W45" s="141"/>
    </row>
    <row r="46" spans="1:23" ht="15.75" thickBot="1" x14ac:dyDescent="0.3">
      <c r="A46" s="519"/>
      <c r="B46" s="134" t="s">
        <v>113</v>
      </c>
      <c r="C46" s="147" t="s">
        <v>116</v>
      </c>
      <c r="D46" s="160">
        <f>SUM(D42+D44)</f>
        <v>3592</v>
      </c>
      <c r="E46" s="136">
        <f t="shared" ref="E46:W46" si="23">SUM(E42+E44)</f>
        <v>5392</v>
      </c>
      <c r="F46" s="136">
        <f t="shared" si="23"/>
        <v>6214</v>
      </c>
      <c r="G46" s="136">
        <f t="shared" si="23"/>
        <v>6522</v>
      </c>
      <c r="H46" s="136">
        <f t="shared" si="23"/>
        <v>7393</v>
      </c>
      <c r="I46" s="136">
        <f t="shared" si="23"/>
        <v>7570</v>
      </c>
      <c r="J46" s="136">
        <f t="shared" si="23"/>
        <v>8589</v>
      </c>
      <c r="K46" s="136">
        <f t="shared" si="23"/>
        <v>9098</v>
      </c>
      <c r="L46" s="136">
        <f t="shared" si="23"/>
        <v>9250</v>
      </c>
      <c r="M46" s="136">
        <f t="shared" si="23"/>
        <v>8777</v>
      </c>
      <c r="N46" s="136">
        <f t="shared" si="23"/>
        <v>9108</v>
      </c>
      <c r="O46" s="136">
        <f t="shared" si="23"/>
        <v>9036</v>
      </c>
      <c r="P46" s="136">
        <f t="shared" si="23"/>
        <v>9271</v>
      </c>
      <c r="Q46" s="137">
        <f t="shared" si="23"/>
        <v>9832</v>
      </c>
      <c r="R46" s="160">
        <f t="shared" si="23"/>
        <v>8295</v>
      </c>
      <c r="S46" s="136">
        <f t="shared" si="23"/>
        <v>7989</v>
      </c>
      <c r="T46" s="136">
        <f t="shared" si="23"/>
        <v>7988</v>
      </c>
      <c r="U46" s="136">
        <f t="shared" si="23"/>
        <v>8013</v>
      </c>
      <c r="V46" s="136">
        <f t="shared" si="23"/>
        <v>7412</v>
      </c>
      <c r="W46" s="137">
        <f t="shared" si="23"/>
        <v>7576</v>
      </c>
    </row>
    <row r="47" spans="1:23" x14ac:dyDescent="0.25">
      <c r="A47" s="517" t="s">
        <v>39</v>
      </c>
      <c r="B47" s="511" t="s">
        <v>112</v>
      </c>
      <c r="C47" s="144" t="s">
        <v>114</v>
      </c>
      <c r="D47" s="152">
        <v>22612</v>
      </c>
      <c r="E47" s="129">
        <v>23049</v>
      </c>
      <c r="F47" s="129">
        <v>22735</v>
      </c>
      <c r="G47" s="129">
        <v>23160</v>
      </c>
      <c r="H47" s="129">
        <v>22986</v>
      </c>
      <c r="I47" s="35">
        <v>22213</v>
      </c>
      <c r="J47" s="130">
        <v>23200</v>
      </c>
      <c r="K47" s="130">
        <v>22787</v>
      </c>
      <c r="L47" s="130">
        <v>22319</v>
      </c>
      <c r="M47" s="130">
        <v>21029</v>
      </c>
      <c r="N47" s="131">
        <v>20570</v>
      </c>
      <c r="O47" s="130">
        <v>20315</v>
      </c>
      <c r="P47" s="130">
        <v>20337</v>
      </c>
      <c r="Q47" s="153">
        <v>20276</v>
      </c>
      <c r="R47" s="170">
        <v>16147</v>
      </c>
      <c r="S47" s="35">
        <v>21638</v>
      </c>
      <c r="T47" s="35">
        <v>21208</v>
      </c>
      <c r="U47" s="35">
        <v>21412</v>
      </c>
      <c r="V47" s="35">
        <v>20929</v>
      </c>
      <c r="W47" s="132">
        <v>21549</v>
      </c>
    </row>
    <row r="48" spans="1:23" x14ac:dyDescent="0.25">
      <c r="A48" s="518"/>
      <c r="B48" s="512"/>
      <c r="C48" s="145" t="s">
        <v>118</v>
      </c>
      <c r="D48" s="154">
        <f t="shared" ref="D48:W48" si="24">SUM(D47/D5)</f>
        <v>0.36103527007392505</v>
      </c>
      <c r="E48" s="6">
        <f t="shared" si="24"/>
        <v>0.36712752062693127</v>
      </c>
      <c r="F48" s="6">
        <f t="shared" si="24"/>
        <v>0.36363781769325504</v>
      </c>
      <c r="G48" s="6">
        <f t="shared" si="24"/>
        <v>0.36520751860729156</v>
      </c>
      <c r="H48" s="6">
        <f t="shared" si="24"/>
        <v>0.36266388980924885</v>
      </c>
      <c r="I48" s="6">
        <f t="shared" si="24"/>
        <v>0.35471559515825107</v>
      </c>
      <c r="J48" s="6">
        <f t="shared" si="24"/>
        <v>0.34958185790702928</v>
      </c>
      <c r="K48" s="6">
        <f t="shared" si="24"/>
        <v>0.33322122133832477</v>
      </c>
      <c r="L48" s="6">
        <f t="shared" si="24"/>
        <v>0.32485263081289573</v>
      </c>
      <c r="M48" s="6">
        <f t="shared" si="24"/>
        <v>0.32005174644243206</v>
      </c>
      <c r="N48" s="6">
        <f t="shared" si="24"/>
        <v>0.32497077316818856</v>
      </c>
      <c r="O48" s="6">
        <f t="shared" si="24"/>
        <v>0.32884406818071449</v>
      </c>
      <c r="P48" s="6">
        <f t="shared" si="24"/>
        <v>0.33914218056898909</v>
      </c>
      <c r="Q48" s="133">
        <f t="shared" si="24"/>
        <v>0.36470249658248793</v>
      </c>
      <c r="R48" s="154">
        <f t="shared" si="24"/>
        <v>0.32929540124400936</v>
      </c>
      <c r="S48" s="6">
        <f t="shared" si="24"/>
        <v>0.27066446512558789</v>
      </c>
      <c r="T48" s="6">
        <f t="shared" si="24"/>
        <v>0.25272590774217379</v>
      </c>
      <c r="U48" s="6">
        <f t="shared" si="24"/>
        <v>0.25942933301023807</v>
      </c>
      <c r="V48" s="6">
        <f t="shared" si="24"/>
        <v>0.26253465296855205</v>
      </c>
      <c r="W48" s="133">
        <f t="shared" si="24"/>
        <v>0.26920770556929763</v>
      </c>
    </row>
    <row r="49" spans="1:23" x14ac:dyDescent="0.25">
      <c r="A49" s="518"/>
      <c r="B49" s="513" t="s">
        <v>117</v>
      </c>
      <c r="C49" s="146" t="s">
        <v>114</v>
      </c>
      <c r="D49" s="155">
        <v>2542</v>
      </c>
      <c r="E49" s="33">
        <v>3424</v>
      </c>
      <c r="F49" s="33">
        <v>3492</v>
      </c>
      <c r="G49" s="156">
        <v>3923</v>
      </c>
      <c r="H49" s="156">
        <v>4672</v>
      </c>
      <c r="I49" s="33">
        <v>5336</v>
      </c>
      <c r="J49" s="119">
        <v>5326</v>
      </c>
      <c r="K49" s="119">
        <v>6615</v>
      </c>
      <c r="L49" s="158">
        <v>6755</v>
      </c>
      <c r="M49" s="119">
        <v>6927</v>
      </c>
      <c r="N49" s="36">
        <v>7354</v>
      </c>
      <c r="O49" s="119">
        <v>7491</v>
      </c>
      <c r="P49" s="36">
        <v>8000</v>
      </c>
      <c r="Q49" s="159">
        <v>8037</v>
      </c>
      <c r="R49" s="171">
        <v>7015</v>
      </c>
      <c r="S49" s="166">
        <v>444</v>
      </c>
      <c r="T49" s="115"/>
      <c r="U49" s="115"/>
      <c r="V49" s="115"/>
      <c r="W49" s="139"/>
    </row>
    <row r="50" spans="1:23" x14ac:dyDescent="0.25">
      <c r="A50" s="518"/>
      <c r="B50" s="513"/>
      <c r="C50" s="145" t="s">
        <v>118</v>
      </c>
      <c r="D50" s="154">
        <f>SUM(D49/D6)</f>
        <v>0.10743871513102282</v>
      </c>
      <c r="E50" s="6">
        <f t="shared" ref="E50:S50" si="25">SUM(E49/E6)</f>
        <v>0.10566596716454758</v>
      </c>
      <c r="F50" s="6">
        <f t="shared" si="25"/>
        <v>9.6752742990136323E-2</v>
      </c>
      <c r="G50" s="6">
        <f t="shared" si="25"/>
        <v>0.10137474804899478</v>
      </c>
      <c r="H50" s="6">
        <f t="shared" si="25"/>
        <v>0.10988804214883809</v>
      </c>
      <c r="I50" s="6">
        <f t="shared" si="25"/>
        <v>0.11541539592931456</v>
      </c>
      <c r="J50" s="6">
        <f t="shared" si="25"/>
        <v>0.10732061176375764</v>
      </c>
      <c r="K50" s="6">
        <f t="shared" si="25"/>
        <v>0.12096774193548387</v>
      </c>
      <c r="L50" s="6">
        <f t="shared" si="25"/>
        <v>0.11752118164895005</v>
      </c>
      <c r="M50" s="6">
        <f t="shared" si="25"/>
        <v>0.11236738798948837</v>
      </c>
      <c r="N50" s="6">
        <f t="shared" si="25"/>
        <v>0.11186151927230689</v>
      </c>
      <c r="O50" s="6">
        <f t="shared" si="25"/>
        <v>0.11095640839542015</v>
      </c>
      <c r="P50" s="6">
        <f t="shared" si="25"/>
        <v>0.11565707676738471</v>
      </c>
      <c r="Q50" s="133">
        <f t="shared" si="25"/>
        <v>0.11431294181233732</v>
      </c>
      <c r="R50" s="154">
        <f t="shared" si="25"/>
        <v>0.15850599905099758</v>
      </c>
      <c r="S50" s="6">
        <f t="shared" si="25"/>
        <v>5.6531703590527123E-2</v>
      </c>
      <c r="T50" s="140"/>
      <c r="U50" s="140"/>
      <c r="V50" s="140"/>
      <c r="W50" s="141"/>
    </row>
    <row r="51" spans="1:23" ht="15.75" thickBot="1" x14ac:dyDescent="0.3">
      <c r="A51" s="519"/>
      <c r="B51" s="134" t="s">
        <v>113</v>
      </c>
      <c r="C51" s="147" t="s">
        <v>116</v>
      </c>
      <c r="D51" s="160">
        <f>SUM(D47+D49)</f>
        <v>25154</v>
      </c>
      <c r="E51" s="136">
        <f t="shared" ref="E51:W51" si="26">SUM(E47+E49)</f>
        <v>26473</v>
      </c>
      <c r="F51" s="136">
        <f t="shared" si="26"/>
        <v>26227</v>
      </c>
      <c r="G51" s="136">
        <f t="shared" si="26"/>
        <v>27083</v>
      </c>
      <c r="H51" s="136">
        <f t="shared" si="26"/>
        <v>27658</v>
      </c>
      <c r="I51" s="136">
        <f t="shared" si="26"/>
        <v>27549</v>
      </c>
      <c r="J51" s="136">
        <f t="shared" si="26"/>
        <v>28526</v>
      </c>
      <c r="K51" s="136">
        <f t="shared" si="26"/>
        <v>29402</v>
      </c>
      <c r="L51" s="136">
        <f t="shared" si="26"/>
        <v>29074</v>
      </c>
      <c r="M51" s="136">
        <f t="shared" si="26"/>
        <v>27956</v>
      </c>
      <c r="N51" s="136">
        <f t="shared" si="26"/>
        <v>27924</v>
      </c>
      <c r="O51" s="136">
        <f t="shared" si="26"/>
        <v>27806</v>
      </c>
      <c r="P51" s="136">
        <f t="shared" si="26"/>
        <v>28337</v>
      </c>
      <c r="Q51" s="137">
        <f t="shared" si="26"/>
        <v>28313</v>
      </c>
      <c r="R51" s="160">
        <f t="shared" si="26"/>
        <v>23162</v>
      </c>
      <c r="S51" s="136">
        <f t="shared" si="26"/>
        <v>22082</v>
      </c>
      <c r="T51" s="136">
        <f t="shared" si="26"/>
        <v>21208</v>
      </c>
      <c r="U51" s="136">
        <f t="shared" si="26"/>
        <v>21412</v>
      </c>
      <c r="V51" s="136">
        <f t="shared" si="26"/>
        <v>20929</v>
      </c>
      <c r="W51" s="137">
        <f t="shared" si="26"/>
        <v>21549</v>
      </c>
    </row>
    <row r="52" spans="1:23" x14ac:dyDescent="0.25">
      <c r="A52" s="517" t="s">
        <v>42</v>
      </c>
      <c r="B52" s="511" t="s">
        <v>112</v>
      </c>
      <c r="C52" s="144" t="s">
        <v>114</v>
      </c>
      <c r="D52" s="152">
        <v>21998</v>
      </c>
      <c r="E52" s="129">
        <v>22403</v>
      </c>
      <c r="F52" s="129">
        <v>21944</v>
      </c>
      <c r="G52" s="129">
        <v>21322</v>
      </c>
      <c r="H52" s="129">
        <v>19825</v>
      </c>
      <c r="I52" s="35">
        <v>18937</v>
      </c>
      <c r="J52" s="130">
        <v>19646</v>
      </c>
      <c r="K52" s="130">
        <v>19192</v>
      </c>
      <c r="L52" s="130">
        <v>18510</v>
      </c>
      <c r="M52" s="130">
        <v>17768</v>
      </c>
      <c r="N52" s="131">
        <v>16897</v>
      </c>
      <c r="O52" s="130">
        <v>16446</v>
      </c>
      <c r="P52" s="130">
        <v>15966</v>
      </c>
      <c r="Q52" s="153">
        <v>15960</v>
      </c>
      <c r="R52" s="170">
        <v>9647</v>
      </c>
      <c r="S52" s="35">
        <v>11574</v>
      </c>
      <c r="T52" s="35">
        <v>11017</v>
      </c>
      <c r="U52" s="35">
        <v>10756</v>
      </c>
      <c r="V52" s="35">
        <v>9794</v>
      </c>
      <c r="W52" s="132">
        <v>9795</v>
      </c>
    </row>
    <row r="53" spans="1:23" x14ac:dyDescent="0.25">
      <c r="A53" s="518"/>
      <c r="B53" s="512"/>
      <c r="C53" s="145" t="s">
        <v>118</v>
      </c>
      <c r="D53" s="154">
        <f t="shared" ref="D53:W53" si="27">SUM(D52/D5)</f>
        <v>0.35123181810924303</v>
      </c>
      <c r="E53" s="6">
        <f t="shared" si="27"/>
        <v>0.35683794718231338</v>
      </c>
      <c r="F53" s="6">
        <f t="shared" si="27"/>
        <v>0.35098606868092319</v>
      </c>
      <c r="G53" s="6">
        <f t="shared" si="27"/>
        <v>0.33622429670745552</v>
      </c>
      <c r="H53" s="6">
        <f t="shared" si="27"/>
        <v>0.31279089948091698</v>
      </c>
      <c r="I53" s="6">
        <f t="shared" si="27"/>
        <v>0.30240171185845233</v>
      </c>
      <c r="J53" s="6">
        <f t="shared" si="27"/>
        <v>0.29602953363971973</v>
      </c>
      <c r="K53" s="6">
        <f t="shared" si="27"/>
        <v>0.28065044454843241</v>
      </c>
      <c r="L53" s="6">
        <f t="shared" si="27"/>
        <v>0.26941270649879923</v>
      </c>
      <c r="M53" s="6">
        <f t="shared" si="27"/>
        <v>0.27042082033330794</v>
      </c>
      <c r="N53" s="6">
        <f t="shared" si="27"/>
        <v>0.26694366330689751</v>
      </c>
      <c r="O53" s="6">
        <f t="shared" si="27"/>
        <v>0.26621558185085065</v>
      </c>
      <c r="P53" s="6">
        <f t="shared" si="27"/>
        <v>0.26625087549611448</v>
      </c>
      <c r="Q53" s="133">
        <f t="shared" si="27"/>
        <v>0.28707101230304338</v>
      </c>
      <c r="R53" s="154">
        <f t="shared" si="27"/>
        <v>0.19673702457428369</v>
      </c>
      <c r="S53" s="6">
        <f t="shared" si="27"/>
        <v>0.14477634344040829</v>
      </c>
      <c r="T53" s="6">
        <f t="shared" si="27"/>
        <v>0.13128448347772204</v>
      </c>
      <c r="U53" s="6">
        <f t="shared" si="27"/>
        <v>0.13032047010359241</v>
      </c>
      <c r="V53" s="6">
        <f t="shared" si="27"/>
        <v>0.12285653357417931</v>
      </c>
      <c r="W53" s="133">
        <f t="shared" si="27"/>
        <v>0.1223671388951353</v>
      </c>
    </row>
    <row r="54" spans="1:23" x14ac:dyDescent="0.25">
      <c r="A54" s="518"/>
      <c r="B54" s="513" t="s">
        <v>117</v>
      </c>
      <c r="C54" s="146" t="s">
        <v>114</v>
      </c>
      <c r="D54" s="161">
        <v>833</v>
      </c>
      <c r="E54" s="33">
        <v>1301</v>
      </c>
      <c r="F54" s="33">
        <v>1505</v>
      </c>
      <c r="G54" s="156">
        <v>1479</v>
      </c>
      <c r="H54" s="156">
        <v>1779</v>
      </c>
      <c r="I54" s="4">
        <f>923+855</f>
        <v>1778</v>
      </c>
      <c r="J54" s="119">
        <v>1898</v>
      </c>
      <c r="K54" s="119">
        <v>2590</v>
      </c>
      <c r="L54" s="158">
        <v>2893</v>
      </c>
      <c r="M54" s="157">
        <v>2688</v>
      </c>
      <c r="N54" s="36">
        <v>3193</v>
      </c>
      <c r="O54" s="119">
        <v>3254</v>
      </c>
      <c r="P54" s="36">
        <v>3405</v>
      </c>
      <c r="Q54" s="159">
        <v>3565</v>
      </c>
      <c r="R54" s="171">
        <v>2525</v>
      </c>
      <c r="S54" s="166">
        <v>317</v>
      </c>
      <c r="T54" s="115"/>
      <c r="U54" s="115"/>
      <c r="V54" s="115"/>
      <c r="W54" s="139"/>
    </row>
    <row r="55" spans="1:23" x14ac:dyDescent="0.25">
      <c r="A55" s="518"/>
      <c r="B55" s="513"/>
      <c r="C55" s="145" t="s">
        <v>118</v>
      </c>
      <c r="D55" s="154">
        <f>SUM(D54/D6)</f>
        <v>3.5207100591715973E-2</v>
      </c>
      <c r="E55" s="6">
        <f t="shared" ref="E55:S55" si="28">SUM(E54/E6)</f>
        <v>4.0149364276015308E-2</v>
      </c>
      <c r="F55" s="6">
        <f t="shared" si="28"/>
        <v>4.1698991466252909E-2</v>
      </c>
      <c r="G55" s="6">
        <f t="shared" si="28"/>
        <v>3.8219029407204508E-2</v>
      </c>
      <c r="H55" s="6">
        <f t="shared" si="28"/>
        <v>4.1843070843917585E-2</v>
      </c>
      <c r="I55" s="6">
        <f t="shared" si="28"/>
        <v>3.8457378928471009E-2</v>
      </c>
      <c r="J55" s="6">
        <f t="shared" si="28"/>
        <v>3.8245310012694704E-2</v>
      </c>
      <c r="K55" s="6">
        <f t="shared" si="28"/>
        <v>4.7363031233998973E-2</v>
      </c>
      <c r="L55" s="6">
        <f t="shared" si="28"/>
        <v>5.0331425390142487E-2</v>
      </c>
      <c r="M55" s="6">
        <f t="shared" si="28"/>
        <v>4.3603802355383969E-2</v>
      </c>
      <c r="N55" s="6">
        <f t="shared" si="28"/>
        <v>4.8568647135773177E-2</v>
      </c>
      <c r="O55" s="6">
        <f t="shared" si="28"/>
        <v>4.8198124805592997E-2</v>
      </c>
      <c r="P55" s="6">
        <f t="shared" si="28"/>
        <v>4.9226543299118117E-2</v>
      </c>
      <c r="Q55" s="133">
        <f t="shared" si="28"/>
        <v>5.0706188572972821E-2</v>
      </c>
      <c r="R55" s="154">
        <f t="shared" si="28"/>
        <v>5.7053121540095349E-2</v>
      </c>
      <c r="S55" s="6">
        <f t="shared" si="28"/>
        <v>4.0361599185128598E-2</v>
      </c>
      <c r="T55" s="140"/>
      <c r="U55" s="140"/>
      <c r="V55" s="140"/>
      <c r="W55" s="141"/>
    </row>
    <row r="56" spans="1:23" ht="15.75" thickBot="1" x14ac:dyDescent="0.3">
      <c r="A56" s="519"/>
      <c r="B56" s="134" t="s">
        <v>113</v>
      </c>
      <c r="C56" s="147" t="s">
        <v>116</v>
      </c>
      <c r="D56" s="160">
        <f>SUM(D52+D54)</f>
        <v>22831</v>
      </c>
      <c r="E56" s="136">
        <f t="shared" ref="E56:W56" si="29">SUM(E52+E54)</f>
        <v>23704</v>
      </c>
      <c r="F56" s="136">
        <f t="shared" si="29"/>
        <v>23449</v>
      </c>
      <c r="G56" s="136">
        <f t="shared" si="29"/>
        <v>22801</v>
      </c>
      <c r="H56" s="136">
        <f t="shared" si="29"/>
        <v>21604</v>
      </c>
      <c r="I56" s="136">
        <f t="shared" si="29"/>
        <v>20715</v>
      </c>
      <c r="J56" s="136">
        <f t="shared" si="29"/>
        <v>21544</v>
      </c>
      <c r="K56" s="136">
        <f t="shared" si="29"/>
        <v>21782</v>
      </c>
      <c r="L56" s="136">
        <f t="shared" si="29"/>
        <v>21403</v>
      </c>
      <c r="M56" s="136">
        <f t="shared" si="29"/>
        <v>20456</v>
      </c>
      <c r="N56" s="136">
        <f t="shared" si="29"/>
        <v>20090</v>
      </c>
      <c r="O56" s="136">
        <f t="shared" si="29"/>
        <v>19700</v>
      </c>
      <c r="P56" s="136">
        <f t="shared" si="29"/>
        <v>19371</v>
      </c>
      <c r="Q56" s="137">
        <f t="shared" si="29"/>
        <v>19525</v>
      </c>
      <c r="R56" s="160">
        <f t="shared" si="29"/>
        <v>12172</v>
      </c>
      <c r="S56" s="136">
        <f t="shared" si="29"/>
        <v>11891</v>
      </c>
      <c r="T56" s="136">
        <f t="shared" si="29"/>
        <v>11017</v>
      </c>
      <c r="U56" s="136">
        <f t="shared" si="29"/>
        <v>10756</v>
      </c>
      <c r="V56" s="136">
        <f t="shared" si="29"/>
        <v>9794</v>
      </c>
      <c r="W56" s="137">
        <f t="shared" si="29"/>
        <v>9795</v>
      </c>
    </row>
    <row r="57" spans="1:23" x14ac:dyDescent="0.25">
      <c r="A57" s="517" t="s">
        <v>50</v>
      </c>
      <c r="B57" s="511" t="s">
        <v>112</v>
      </c>
      <c r="C57" s="144" t="s">
        <v>114</v>
      </c>
      <c r="D57" s="152">
        <v>20647</v>
      </c>
      <c r="E57" s="129">
        <v>21027</v>
      </c>
      <c r="F57" s="129">
        <v>21390</v>
      </c>
      <c r="G57" s="129">
        <v>21908</v>
      </c>
      <c r="H57" s="129">
        <v>20630</v>
      </c>
      <c r="I57" s="35">
        <v>19512</v>
      </c>
      <c r="J57" s="130">
        <v>18563</v>
      </c>
      <c r="K57" s="130">
        <v>17184</v>
      </c>
      <c r="L57" s="130">
        <v>15560</v>
      </c>
      <c r="M57" s="130">
        <v>13281</v>
      </c>
      <c r="N57" s="131">
        <v>12083</v>
      </c>
      <c r="O57" s="130">
        <v>11293</v>
      </c>
      <c r="P57" s="130">
        <v>11260</v>
      </c>
      <c r="Q57" s="153">
        <v>10864</v>
      </c>
      <c r="R57" s="170">
        <v>9104</v>
      </c>
      <c r="S57" s="35">
        <v>10150</v>
      </c>
      <c r="T57" s="35">
        <v>9650</v>
      </c>
      <c r="U57" s="35">
        <v>9369</v>
      </c>
      <c r="V57" s="35">
        <v>9196</v>
      </c>
      <c r="W57" s="132">
        <v>9323</v>
      </c>
    </row>
    <row r="58" spans="1:23" x14ac:dyDescent="0.25">
      <c r="A58" s="518"/>
      <c r="B58" s="512"/>
      <c r="C58" s="145" t="s">
        <v>118</v>
      </c>
      <c r="D58" s="154">
        <f t="shared" ref="D58:W58" si="30">SUM(D57/D5)</f>
        <v>0.32966103048011369</v>
      </c>
      <c r="E58" s="6">
        <f t="shared" si="30"/>
        <v>0.33492083718263199</v>
      </c>
      <c r="F58" s="6">
        <f t="shared" si="30"/>
        <v>0.34212504598454918</v>
      </c>
      <c r="G58" s="6">
        <f t="shared" si="30"/>
        <v>0.34546486691055883</v>
      </c>
      <c r="H58" s="6">
        <f t="shared" si="30"/>
        <v>0.32549186664773355</v>
      </c>
      <c r="I58" s="6">
        <f t="shared" si="30"/>
        <v>0.31158378844495543</v>
      </c>
      <c r="J58" s="6">
        <f t="shared" si="30"/>
        <v>0.27971069087621486</v>
      </c>
      <c r="K58" s="6">
        <f t="shared" si="30"/>
        <v>0.25128685072531587</v>
      </c>
      <c r="L58" s="6">
        <f t="shared" si="30"/>
        <v>0.22647551124372317</v>
      </c>
      <c r="M58" s="6">
        <f t="shared" si="30"/>
        <v>0.20213073586485047</v>
      </c>
      <c r="N58" s="6">
        <f t="shared" si="30"/>
        <v>0.19089070744731271</v>
      </c>
      <c r="O58" s="6">
        <f t="shared" si="30"/>
        <v>0.18280266118458327</v>
      </c>
      <c r="P58" s="6">
        <f t="shared" si="30"/>
        <v>0.1877730714071307</v>
      </c>
      <c r="Q58" s="133">
        <f t="shared" si="30"/>
        <v>0.19540974170803654</v>
      </c>
      <c r="R58" s="154">
        <f t="shared" si="30"/>
        <v>0.1856633017232589</v>
      </c>
      <c r="S58" s="6">
        <f t="shared" si="30"/>
        <v>0.12696387471229861</v>
      </c>
      <c r="T58" s="6">
        <f t="shared" si="30"/>
        <v>0.11499457797585709</v>
      </c>
      <c r="U58" s="6">
        <f t="shared" si="30"/>
        <v>0.113515478281941</v>
      </c>
      <c r="V58" s="6">
        <f t="shared" si="30"/>
        <v>0.11535518508762027</v>
      </c>
      <c r="W58" s="133">
        <f t="shared" si="30"/>
        <v>0.11647052944556879</v>
      </c>
    </row>
    <row r="59" spans="1:23" x14ac:dyDescent="0.25">
      <c r="A59" s="518"/>
      <c r="B59" s="513" t="s">
        <v>117</v>
      </c>
      <c r="C59" s="146" t="s">
        <v>114</v>
      </c>
      <c r="D59" s="161">
        <v>595</v>
      </c>
      <c r="E59" s="33">
        <v>1775</v>
      </c>
      <c r="F59" s="33">
        <v>1993</v>
      </c>
      <c r="G59" s="156">
        <v>2503</v>
      </c>
      <c r="H59" s="156">
        <v>3265</v>
      </c>
      <c r="I59" s="156">
        <v>3734</v>
      </c>
      <c r="J59" s="119">
        <v>4325</v>
      </c>
      <c r="K59" s="119">
        <v>5241</v>
      </c>
      <c r="L59" s="158">
        <v>5651</v>
      </c>
      <c r="M59" s="119">
        <v>6264</v>
      </c>
      <c r="N59" s="36">
        <v>6653</v>
      </c>
      <c r="O59" s="119">
        <v>7048</v>
      </c>
      <c r="P59" s="36">
        <v>7126</v>
      </c>
      <c r="Q59" s="159">
        <v>7217</v>
      </c>
      <c r="R59" s="171">
        <v>2903</v>
      </c>
      <c r="S59" s="166">
        <v>185</v>
      </c>
      <c r="T59" s="115"/>
      <c r="U59" s="115"/>
      <c r="V59" s="115"/>
      <c r="W59" s="139"/>
    </row>
    <row r="60" spans="1:23" x14ac:dyDescent="0.25">
      <c r="A60" s="518"/>
      <c r="B60" s="513"/>
      <c r="C60" s="145" t="s">
        <v>118</v>
      </c>
      <c r="D60" s="154">
        <f>SUM(D59/D6)</f>
        <v>2.514792899408284E-2</v>
      </c>
      <c r="E60" s="6">
        <f t="shared" ref="E60:S60" si="31">SUM(E59/E6)</f>
        <v>5.4777188001481299E-2</v>
      </c>
      <c r="F60" s="6">
        <f t="shared" si="31"/>
        <v>5.5219993350326943E-2</v>
      </c>
      <c r="G60" s="6">
        <f t="shared" si="31"/>
        <v>6.4680345237479966E-2</v>
      </c>
      <c r="H60" s="6">
        <f t="shared" si="31"/>
        <v>7.6794618496566006E-2</v>
      </c>
      <c r="I60" s="6">
        <f t="shared" si="31"/>
        <v>8.0764821664179268E-2</v>
      </c>
      <c r="J60" s="6">
        <f t="shared" si="31"/>
        <v>8.7150140044733718E-2</v>
      </c>
      <c r="K60" s="6">
        <f t="shared" si="31"/>
        <v>9.5841562431424179E-2</v>
      </c>
      <c r="L60" s="6">
        <f t="shared" si="31"/>
        <v>9.8314166913133494E-2</v>
      </c>
      <c r="M60" s="6">
        <f t="shared" si="31"/>
        <v>0.10161243227460014</v>
      </c>
      <c r="N60" s="6">
        <f t="shared" si="31"/>
        <v>0.10119862492774787</v>
      </c>
      <c r="O60" s="6">
        <f t="shared" si="31"/>
        <v>0.10439470916712337</v>
      </c>
      <c r="P60" s="6">
        <f t="shared" si="31"/>
        <v>0.10302154113054793</v>
      </c>
      <c r="Q60" s="133">
        <f t="shared" si="31"/>
        <v>0.10264980727381341</v>
      </c>
      <c r="R60" s="154">
        <f t="shared" si="31"/>
        <v>6.5594143299365068E-2</v>
      </c>
      <c r="S60" s="6">
        <f t="shared" si="31"/>
        <v>2.3554876496052965E-2</v>
      </c>
      <c r="T60" s="140"/>
      <c r="U60" s="140"/>
      <c r="V60" s="140"/>
      <c r="W60" s="141"/>
    </row>
    <row r="61" spans="1:23" ht="15.75" thickBot="1" x14ac:dyDescent="0.3">
      <c r="A61" s="519"/>
      <c r="B61" s="134" t="s">
        <v>113</v>
      </c>
      <c r="C61" s="147" t="s">
        <v>116</v>
      </c>
      <c r="D61" s="160">
        <f>SUM(D57+D59)</f>
        <v>21242</v>
      </c>
      <c r="E61" s="136">
        <f t="shared" ref="E61:W61" si="32">SUM(E57+E59)</f>
        <v>22802</v>
      </c>
      <c r="F61" s="136">
        <f t="shared" si="32"/>
        <v>23383</v>
      </c>
      <c r="G61" s="136">
        <f t="shared" si="32"/>
        <v>24411</v>
      </c>
      <c r="H61" s="136">
        <f t="shared" si="32"/>
        <v>23895</v>
      </c>
      <c r="I61" s="136">
        <f t="shared" si="32"/>
        <v>23246</v>
      </c>
      <c r="J61" s="136">
        <f t="shared" si="32"/>
        <v>22888</v>
      </c>
      <c r="K61" s="136">
        <f t="shared" si="32"/>
        <v>22425</v>
      </c>
      <c r="L61" s="136">
        <f t="shared" si="32"/>
        <v>21211</v>
      </c>
      <c r="M61" s="136">
        <f t="shared" si="32"/>
        <v>19545</v>
      </c>
      <c r="N61" s="136">
        <f t="shared" si="32"/>
        <v>18736</v>
      </c>
      <c r="O61" s="136">
        <f t="shared" si="32"/>
        <v>18341</v>
      </c>
      <c r="P61" s="136">
        <f t="shared" si="32"/>
        <v>18386</v>
      </c>
      <c r="Q61" s="137">
        <f t="shared" si="32"/>
        <v>18081</v>
      </c>
      <c r="R61" s="160">
        <f t="shared" si="32"/>
        <v>12007</v>
      </c>
      <c r="S61" s="136">
        <f t="shared" si="32"/>
        <v>10335</v>
      </c>
      <c r="T61" s="136">
        <f t="shared" si="32"/>
        <v>9650</v>
      </c>
      <c r="U61" s="136">
        <f t="shared" si="32"/>
        <v>9369</v>
      </c>
      <c r="V61" s="136">
        <f t="shared" si="32"/>
        <v>9196</v>
      </c>
      <c r="W61" s="137">
        <f t="shared" si="32"/>
        <v>9323</v>
      </c>
    </row>
    <row r="62" spans="1:23" x14ac:dyDescent="0.25">
      <c r="A62" s="517" t="s">
        <v>47</v>
      </c>
      <c r="B62" s="511" t="s">
        <v>112</v>
      </c>
      <c r="C62" s="144" t="s">
        <v>114</v>
      </c>
      <c r="D62" s="152">
        <v>10301</v>
      </c>
      <c r="E62" s="129">
        <v>10234</v>
      </c>
      <c r="F62" s="129">
        <v>10370</v>
      </c>
      <c r="G62" s="129">
        <v>10900</v>
      </c>
      <c r="H62" s="129">
        <v>10837</v>
      </c>
      <c r="I62" s="35">
        <v>10229</v>
      </c>
      <c r="J62" s="130">
        <v>10542</v>
      </c>
      <c r="K62" s="130">
        <v>10601</v>
      </c>
      <c r="L62" s="130">
        <v>10265</v>
      </c>
      <c r="M62" s="130">
        <v>8878</v>
      </c>
      <c r="N62" s="131">
        <v>8541</v>
      </c>
      <c r="O62" s="130">
        <v>9181</v>
      </c>
      <c r="P62" s="130">
        <v>9223</v>
      </c>
      <c r="Q62" s="153">
        <v>8855</v>
      </c>
      <c r="R62" s="170">
        <v>6945</v>
      </c>
      <c r="S62" s="35">
        <v>7620</v>
      </c>
      <c r="T62" s="35">
        <v>7542</v>
      </c>
      <c r="U62" s="35">
        <v>7343</v>
      </c>
      <c r="V62" s="35">
        <v>7098</v>
      </c>
      <c r="W62" s="132">
        <v>7203</v>
      </c>
    </row>
    <row r="63" spans="1:23" x14ac:dyDescent="0.25">
      <c r="A63" s="518"/>
      <c r="B63" s="512"/>
      <c r="C63" s="145" t="s">
        <v>118</v>
      </c>
      <c r="D63" s="154">
        <f t="shared" ref="D63:W63" si="33">SUM(D62/D5)</f>
        <v>0.1644712682218071</v>
      </c>
      <c r="E63" s="6">
        <f t="shared" si="33"/>
        <v>0.16300850562263069</v>
      </c>
      <c r="F63" s="6">
        <f t="shared" si="33"/>
        <v>0.16586426960541259</v>
      </c>
      <c r="G63" s="6">
        <f t="shared" si="33"/>
        <v>0.17188091333417435</v>
      </c>
      <c r="H63" s="6">
        <f t="shared" si="33"/>
        <v>0.17098183998359129</v>
      </c>
      <c r="I63" s="6">
        <f t="shared" si="33"/>
        <v>0.16334515026667945</v>
      </c>
      <c r="J63" s="6">
        <f t="shared" si="33"/>
        <v>0.15884879077827169</v>
      </c>
      <c r="K63" s="6">
        <f t="shared" si="33"/>
        <v>0.15502164248947123</v>
      </c>
      <c r="L63" s="6">
        <f t="shared" si="33"/>
        <v>0.14940688450622225</v>
      </c>
      <c r="M63" s="6">
        <f t="shared" si="33"/>
        <v>0.13511909291530325</v>
      </c>
      <c r="N63" s="6">
        <f t="shared" si="33"/>
        <v>0.13493317324402035</v>
      </c>
      <c r="O63" s="6">
        <f t="shared" si="33"/>
        <v>0.14861518040694757</v>
      </c>
      <c r="P63" s="6">
        <f t="shared" si="33"/>
        <v>0.153803822165894</v>
      </c>
      <c r="Q63" s="133">
        <f t="shared" si="33"/>
        <v>0.15927404849269733</v>
      </c>
      <c r="R63" s="154">
        <f t="shared" si="33"/>
        <v>0.14163352707249924</v>
      </c>
      <c r="S63" s="6">
        <f t="shared" si="33"/>
        <v>9.5316721705193633E-2</v>
      </c>
      <c r="T63" s="6">
        <f t="shared" si="33"/>
        <v>8.9874518869835676E-2</v>
      </c>
      <c r="U63" s="6">
        <f t="shared" si="33"/>
        <v>8.8968316471799841E-2</v>
      </c>
      <c r="V63" s="6">
        <f t="shared" si="33"/>
        <v>8.9037745079592071E-2</v>
      </c>
      <c r="W63" s="133">
        <f t="shared" si="33"/>
        <v>8.9985758189041296E-2</v>
      </c>
    </row>
    <row r="64" spans="1:23" x14ac:dyDescent="0.25">
      <c r="A64" s="518"/>
      <c r="B64" s="513" t="s">
        <v>117</v>
      </c>
      <c r="C64" s="146" t="s">
        <v>114</v>
      </c>
      <c r="D64" s="161">
        <v>465</v>
      </c>
      <c r="E64" s="34">
        <v>715</v>
      </c>
      <c r="F64" s="34">
        <v>901</v>
      </c>
      <c r="G64" s="156">
        <v>1273</v>
      </c>
      <c r="H64" s="156">
        <v>1885</v>
      </c>
      <c r="I64" s="156">
        <v>2304</v>
      </c>
      <c r="J64" s="119">
        <v>2782</v>
      </c>
      <c r="K64" s="119">
        <v>3095</v>
      </c>
      <c r="L64" s="158">
        <v>3374</v>
      </c>
      <c r="M64" s="157">
        <v>3554</v>
      </c>
      <c r="N64" s="36">
        <v>3620</v>
      </c>
      <c r="O64" s="119">
        <v>3663</v>
      </c>
      <c r="P64" s="36">
        <v>3967</v>
      </c>
      <c r="Q64" s="159">
        <v>3851</v>
      </c>
      <c r="R64" s="171">
        <v>1479</v>
      </c>
      <c r="S64" s="166">
        <v>49</v>
      </c>
      <c r="T64" s="115"/>
      <c r="U64" s="115"/>
      <c r="V64" s="115"/>
      <c r="W64" s="139"/>
    </row>
    <row r="65" spans="1:23" x14ac:dyDescent="0.25">
      <c r="A65" s="518"/>
      <c r="B65" s="513"/>
      <c r="C65" s="145" t="s">
        <v>118</v>
      </c>
      <c r="D65" s="154">
        <f>SUM(D64/D6)</f>
        <v>1.9653423499577344E-2</v>
      </c>
      <c r="E65" s="6">
        <f t="shared" ref="E65:S65" si="34">SUM(E64/E6)</f>
        <v>2.206517713862486E-2</v>
      </c>
      <c r="F65" s="6">
        <f t="shared" si="34"/>
        <v>2.4963980937603901E-2</v>
      </c>
      <c r="G65" s="6">
        <f t="shared" si="34"/>
        <v>3.2895756886660812E-2</v>
      </c>
      <c r="H65" s="6">
        <f t="shared" si="34"/>
        <v>4.4336249882397212E-2</v>
      </c>
      <c r="I65" s="6">
        <f t="shared" si="34"/>
        <v>4.9834533774576605E-2</v>
      </c>
      <c r="J65" s="6">
        <f t="shared" si="34"/>
        <v>5.6058194128196348E-2</v>
      </c>
      <c r="K65" s="6">
        <f t="shared" si="34"/>
        <v>5.6597907980396461E-2</v>
      </c>
      <c r="L65" s="6">
        <f t="shared" si="34"/>
        <v>5.8699699020511836E-2</v>
      </c>
      <c r="M65" s="6">
        <f t="shared" si="34"/>
        <v>5.765175356065276E-2</v>
      </c>
      <c r="N65" s="6">
        <f t="shared" si="34"/>
        <v>5.5063733990447505E-2</v>
      </c>
      <c r="O65" s="6">
        <f t="shared" si="34"/>
        <v>5.4256217321108524E-2</v>
      </c>
      <c r="P65" s="6">
        <f t="shared" si="34"/>
        <v>5.7351452942026891E-2</v>
      </c>
      <c r="Q65" s="133">
        <f t="shared" si="34"/>
        <v>5.4774062326653106E-2</v>
      </c>
      <c r="R65" s="154">
        <f t="shared" si="34"/>
        <v>3.3418442280317241E-2</v>
      </c>
      <c r="S65" s="6">
        <f t="shared" si="34"/>
        <v>6.2388591800356507E-3</v>
      </c>
      <c r="T65" s="140"/>
      <c r="U65" s="140"/>
      <c r="V65" s="140"/>
      <c r="W65" s="141"/>
    </row>
    <row r="66" spans="1:23" ht="15.75" thickBot="1" x14ac:dyDescent="0.3">
      <c r="A66" s="519"/>
      <c r="B66" s="134" t="s">
        <v>113</v>
      </c>
      <c r="C66" s="147" t="s">
        <v>116</v>
      </c>
      <c r="D66" s="160">
        <f>SUM(D62+D64)</f>
        <v>10766</v>
      </c>
      <c r="E66" s="136">
        <f t="shared" ref="E66:W66" si="35">SUM(E62+E64)</f>
        <v>10949</v>
      </c>
      <c r="F66" s="136">
        <f t="shared" si="35"/>
        <v>11271</v>
      </c>
      <c r="G66" s="136">
        <f t="shared" si="35"/>
        <v>12173</v>
      </c>
      <c r="H66" s="136">
        <f t="shared" si="35"/>
        <v>12722</v>
      </c>
      <c r="I66" s="136">
        <f t="shared" si="35"/>
        <v>12533</v>
      </c>
      <c r="J66" s="136">
        <f t="shared" si="35"/>
        <v>13324</v>
      </c>
      <c r="K66" s="136">
        <f t="shared" si="35"/>
        <v>13696</v>
      </c>
      <c r="L66" s="136">
        <f t="shared" si="35"/>
        <v>13639</v>
      </c>
      <c r="M66" s="136">
        <f t="shared" si="35"/>
        <v>12432</v>
      </c>
      <c r="N66" s="136">
        <f t="shared" si="35"/>
        <v>12161</v>
      </c>
      <c r="O66" s="136">
        <f t="shared" si="35"/>
        <v>12844</v>
      </c>
      <c r="P66" s="136">
        <f t="shared" si="35"/>
        <v>13190</v>
      </c>
      <c r="Q66" s="137">
        <f t="shared" si="35"/>
        <v>12706</v>
      </c>
      <c r="R66" s="160">
        <f t="shared" si="35"/>
        <v>8424</v>
      </c>
      <c r="S66" s="136">
        <f t="shared" si="35"/>
        <v>7669</v>
      </c>
      <c r="T66" s="136">
        <f t="shared" si="35"/>
        <v>7542</v>
      </c>
      <c r="U66" s="136">
        <f t="shared" si="35"/>
        <v>7343</v>
      </c>
      <c r="V66" s="136">
        <f t="shared" si="35"/>
        <v>7098</v>
      </c>
      <c r="W66" s="137">
        <f t="shared" si="35"/>
        <v>7203</v>
      </c>
    </row>
    <row r="67" spans="1:23" x14ac:dyDescent="0.25">
      <c r="A67" s="517" t="s">
        <v>43</v>
      </c>
      <c r="B67" s="511" t="s">
        <v>112</v>
      </c>
      <c r="C67" s="144" t="s">
        <v>114</v>
      </c>
      <c r="D67" s="152">
        <v>38362</v>
      </c>
      <c r="E67" s="129">
        <v>38736</v>
      </c>
      <c r="F67" s="129">
        <v>39190</v>
      </c>
      <c r="G67" s="129">
        <v>37988</v>
      </c>
      <c r="H67" s="129">
        <v>36306</v>
      </c>
      <c r="I67" s="35">
        <v>34275</v>
      </c>
      <c r="J67" s="130">
        <v>33840</v>
      </c>
      <c r="K67" s="130">
        <v>32318</v>
      </c>
      <c r="L67" s="130">
        <v>30780</v>
      </c>
      <c r="M67" s="130">
        <v>27987</v>
      </c>
      <c r="N67" s="131">
        <v>25640</v>
      </c>
      <c r="O67" s="130">
        <v>23548</v>
      </c>
      <c r="P67" s="130">
        <v>22022</v>
      </c>
      <c r="Q67" s="153">
        <v>21146</v>
      </c>
      <c r="R67" s="170">
        <v>9444</v>
      </c>
      <c r="S67" s="35">
        <v>10551</v>
      </c>
      <c r="T67" s="35">
        <v>9292</v>
      </c>
      <c r="U67" s="35">
        <v>9078</v>
      </c>
      <c r="V67" s="35">
        <v>8145</v>
      </c>
      <c r="W67" s="132">
        <v>7873</v>
      </c>
    </row>
    <row r="68" spans="1:23" x14ac:dyDescent="0.25">
      <c r="A68" s="518"/>
      <c r="B68" s="512"/>
      <c r="C68" s="145" t="s">
        <v>118</v>
      </c>
      <c r="D68" s="154">
        <f t="shared" ref="D68:W68" si="36">SUM(D67/D5)</f>
        <v>0.61250818284874897</v>
      </c>
      <c r="E68" s="6">
        <f t="shared" si="36"/>
        <v>0.61699213150265997</v>
      </c>
      <c r="F68" s="6">
        <f t="shared" si="36"/>
        <v>0.62682938532653032</v>
      </c>
      <c r="G68" s="6">
        <f t="shared" si="36"/>
        <v>0.59902863630629499</v>
      </c>
      <c r="H68" s="6">
        <f t="shared" si="36"/>
        <v>0.5728215080229091</v>
      </c>
      <c r="I68" s="6">
        <f t="shared" si="36"/>
        <v>0.54733160869981801</v>
      </c>
      <c r="J68" s="6">
        <f t="shared" si="36"/>
        <v>0.50990733067128757</v>
      </c>
      <c r="K68" s="6">
        <f t="shared" si="36"/>
        <v>0.47259592887225083</v>
      </c>
      <c r="L68" s="6">
        <f t="shared" si="36"/>
        <v>0.44800232879703078</v>
      </c>
      <c r="M68" s="6">
        <f t="shared" si="36"/>
        <v>0.42594931892550036</v>
      </c>
      <c r="N68" s="6">
        <f t="shared" si="36"/>
        <v>0.40506809061897692</v>
      </c>
      <c r="O68" s="6">
        <f t="shared" si="36"/>
        <v>0.38117746086731308</v>
      </c>
      <c r="P68" s="6">
        <f t="shared" si="36"/>
        <v>0.36724143681419469</v>
      </c>
      <c r="Q68" s="133">
        <f t="shared" si="36"/>
        <v>0.38035110439599973</v>
      </c>
      <c r="R68" s="154">
        <f t="shared" si="36"/>
        <v>0.19259712450290609</v>
      </c>
      <c r="S68" s="6">
        <f t="shared" si="36"/>
        <v>0.13197988592014409</v>
      </c>
      <c r="T68" s="6">
        <f t="shared" si="36"/>
        <v>0.11072845788100147</v>
      </c>
      <c r="U68" s="6">
        <f t="shared" si="36"/>
        <v>0.10998970133882595</v>
      </c>
      <c r="V68" s="6">
        <f t="shared" si="36"/>
        <v>0.10217137696157755</v>
      </c>
      <c r="W68" s="133">
        <f t="shared" si="36"/>
        <v>9.8355945331434422E-2</v>
      </c>
    </row>
    <row r="69" spans="1:23" x14ac:dyDescent="0.25">
      <c r="A69" s="518"/>
      <c r="B69" s="513" t="s">
        <v>117</v>
      </c>
      <c r="C69" s="146" t="s">
        <v>114</v>
      </c>
      <c r="D69" s="161">
        <v>588</v>
      </c>
      <c r="E69" s="34">
        <v>944</v>
      </c>
      <c r="F69" s="33">
        <v>1086</v>
      </c>
      <c r="G69" s="156">
        <v>1591</v>
      </c>
      <c r="H69" s="156">
        <v>2144</v>
      </c>
      <c r="I69" s="33">
        <v>2245</v>
      </c>
      <c r="J69" s="157">
        <v>2672</v>
      </c>
      <c r="K69" s="157">
        <v>3275</v>
      </c>
      <c r="L69" s="158">
        <v>3512</v>
      </c>
      <c r="M69" s="157">
        <v>4000</v>
      </c>
      <c r="N69" s="36">
        <v>4444</v>
      </c>
      <c r="O69" s="119">
        <v>4476</v>
      </c>
      <c r="P69" s="36">
        <v>4532</v>
      </c>
      <c r="Q69" s="159">
        <v>4489</v>
      </c>
      <c r="R69" s="171">
        <v>2441</v>
      </c>
      <c r="S69" s="166">
        <v>177</v>
      </c>
      <c r="T69" s="115"/>
      <c r="U69" s="115"/>
      <c r="V69" s="115"/>
      <c r="W69" s="139"/>
    </row>
    <row r="70" spans="1:23" x14ac:dyDescent="0.25">
      <c r="A70" s="518"/>
      <c r="B70" s="513"/>
      <c r="C70" s="145" t="s">
        <v>118</v>
      </c>
      <c r="D70" s="154">
        <f>SUM(D69/D16)</f>
        <v>8.5244570732697384E-3</v>
      </c>
      <c r="E70" s="6"/>
      <c r="F70" s="6"/>
      <c r="G70" s="6"/>
      <c r="H70" s="6"/>
      <c r="I70" s="6"/>
      <c r="J70" s="6"/>
      <c r="K70" s="6"/>
      <c r="L70" s="6"/>
      <c r="M70" s="6"/>
      <c r="N70" s="6"/>
      <c r="O70" s="6"/>
      <c r="P70" s="6"/>
      <c r="Q70" s="133"/>
      <c r="R70" s="154"/>
      <c r="S70" s="6"/>
      <c r="T70" s="140"/>
      <c r="U70" s="140"/>
      <c r="V70" s="140"/>
      <c r="W70" s="141"/>
    </row>
    <row r="71" spans="1:23" ht="15.75" thickBot="1" x14ac:dyDescent="0.3">
      <c r="A71" s="519"/>
      <c r="B71" s="134" t="s">
        <v>113</v>
      </c>
      <c r="C71" s="147" t="s">
        <v>116</v>
      </c>
      <c r="D71" s="160">
        <f>SUM(D67+D69)</f>
        <v>38950</v>
      </c>
      <c r="E71" s="136">
        <f t="shared" ref="E71:W71" si="37">SUM(E67+E69)</f>
        <v>39680</v>
      </c>
      <c r="F71" s="136">
        <f t="shared" si="37"/>
        <v>40276</v>
      </c>
      <c r="G71" s="136">
        <f t="shared" si="37"/>
        <v>39579</v>
      </c>
      <c r="H71" s="136">
        <f t="shared" si="37"/>
        <v>38450</v>
      </c>
      <c r="I71" s="136">
        <f t="shared" si="37"/>
        <v>36520</v>
      </c>
      <c r="J71" s="136">
        <f t="shared" si="37"/>
        <v>36512</v>
      </c>
      <c r="K71" s="136">
        <f t="shared" si="37"/>
        <v>35593</v>
      </c>
      <c r="L71" s="136">
        <f t="shared" si="37"/>
        <v>34292</v>
      </c>
      <c r="M71" s="136">
        <f t="shared" si="37"/>
        <v>31987</v>
      </c>
      <c r="N71" s="136">
        <f t="shared" si="37"/>
        <v>30084</v>
      </c>
      <c r="O71" s="136">
        <f t="shared" si="37"/>
        <v>28024</v>
      </c>
      <c r="P71" s="136">
        <f t="shared" si="37"/>
        <v>26554</v>
      </c>
      <c r="Q71" s="137">
        <f t="shared" si="37"/>
        <v>25635</v>
      </c>
      <c r="R71" s="160">
        <f t="shared" si="37"/>
        <v>11885</v>
      </c>
      <c r="S71" s="136">
        <f t="shared" si="37"/>
        <v>10728</v>
      </c>
      <c r="T71" s="136">
        <f t="shared" si="37"/>
        <v>9292</v>
      </c>
      <c r="U71" s="136">
        <f t="shared" si="37"/>
        <v>9078</v>
      </c>
      <c r="V71" s="136">
        <f t="shared" si="37"/>
        <v>8145</v>
      </c>
      <c r="W71" s="137">
        <f t="shared" si="37"/>
        <v>7873</v>
      </c>
    </row>
    <row r="72" spans="1:23" x14ac:dyDescent="0.25">
      <c r="A72" s="517" t="s">
        <v>52</v>
      </c>
      <c r="B72" s="511" t="s">
        <v>112</v>
      </c>
      <c r="C72" s="144" t="s">
        <v>114</v>
      </c>
      <c r="D72" s="152">
        <v>20135</v>
      </c>
      <c r="E72" s="129">
        <v>21067</v>
      </c>
      <c r="F72" s="129">
        <v>22114</v>
      </c>
      <c r="G72" s="129">
        <v>21723</v>
      </c>
      <c r="H72" s="129">
        <v>18849</v>
      </c>
      <c r="I72" s="35">
        <v>17237</v>
      </c>
      <c r="J72" s="130">
        <v>16508</v>
      </c>
      <c r="K72" s="130">
        <v>16040</v>
      </c>
      <c r="L72" s="130">
        <v>15383</v>
      </c>
      <c r="M72" s="130">
        <v>13586</v>
      </c>
      <c r="N72" s="131">
        <v>12390</v>
      </c>
      <c r="O72" s="130">
        <v>11660</v>
      </c>
      <c r="P72" s="130">
        <v>11126</v>
      </c>
      <c r="Q72" s="153">
        <v>10454</v>
      </c>
      <c r="R72" s="170">
        <v>5853</v>
      </c>
      <c r="S72" s="35">
        <v>7664</v>
      </c>
      <c r="T72" s="35">
        <v>7926</v>
      </c>
      <c r="U72" s="35">
        <v>7441</v>
      </c>
      <c r="V72" s="35">
        <v>6441</v>
      </c>
      <c r="W72" s="132">
        <v>6344</v>
      </c>
    </row>
    <row r="73" spans="1:23" x14ac:dyDescent="0.25">
      <c r="A73" s="518"/>
      <c r="B73" s="512"/>
      <c r="C73" s="148" t="s">
        <v>118</v>
      </c>
      <c r="D73" s="154">
        <f t="shared" ref="D73:W73" si="38">SUM(D72/D5)</f>
        <v>0.32148616499816385</v>
      </c>
      <c r="E73" s="6">
        <f t="shared" si="38"/>
        <v>0.33555796247332037</v>
      </c>
      <c r="F73" s="6">
        <f t="shared" si="38"/>
        <v>0.35370515506789718</v>
      </c>
      <c r="G73" s="6">
        <f t="shared" si="38"/>
        <v>0.34254762205121736</v>
      </c>
      <c r="H73" s="6">
        <f t="shared" si="38"/>
        <v>0.29739196289108721</v>
      </c>
      <c r="I73" s="6">
        <f t="shared" si="38"/>
        <v>0.27525470282009518</v>
      </c>
      <c r="J73" s="6">
        <f t="shared" si="38"/>
        <v>0.24874557372108791</v>
      </c>
      <c r="K73" s="6">
        <f t="shared" si="38"/>
        <v>0.23455779129620963</v>
      </c>
      <c r="L73" s="6">
        <f t="shared" si="38"/>
        <v>0.22389927952841859</v>
      </c>
      <c r="M73" s="6">
        <f t="shared" si="38"/>
        <v>0.20677269614184612</v>
      </c>
      <c r="N73" s="6">
        <f t="shared" si="38"/>
        <v>0.19574078169926379</v>
      </c>
      <c r="O73" s="6">
        <f t="shared" si="38"/>
        <v>0.18874338345986369</v>
      </c>
      <c r="P73" s="6">
        <f t="shared" si="38"/>
        <v>0.18553847180068705</v>
      </c>
      <c r="Q73" s="133">
        <f t="shared" si="38"/>
        <v>0.18803511043959997</v>
      </c>
      <c r="R73" s="154">
        <f t="shared" si="38"/>
        <v>0.11936371979198532</v>
      </c>
      <c r="S73" s="6">
        <f t="shared" si="38"/>
        <v>9.5867106974882418E-2</v>
      </c>
      <c r="T73" s="6">
        <f t="shared" si="38"/>
        <v>9.4450468915714333E-2</v>
      </c>
      <c r="U73" s="6">
        <f t="shared" si="38"/>
        <v>9.0155691524807652E-2</v>
      </c>
      <c r="V73" s="6">
        <f t="shared" si="38"/>
        <v>8.0796296993188577E-2</v>
      </c>
      <c r="W73" s="133">
        <f t="shared" si="38"/>
        <v>7.9254428703495486E-2</v>
      </c>
    </row>
    <row r="74" spans="1:23" x14ac:dyDescent="0.25">
      <c r="A74" s="518"/>
      <c r="B74" s="513" t="s">
        <v>117</v>
      </c>
      <c r="C74" s="145" t="s">
        <v>114</v>
      </c>
      <c r="D74" s="161">
        <v>763</v>
      </c>
      <c r="E74" s="33">
        <v>1836</v>
      </c>
      <c r="F74" s="33">
        <v>2180</v>
      </c>
      <c r="G74" s="156">
        <v>2102</v>
      </c>
      <c r="H74" s="156">
        <v>2153</v>
      </c>
      <c r="I74" s="4">
        <f>787+1307</f>
        <v>2094</v>
      </c>
      <c r="J74" s="119">
        <v>2742</v>
      </c>
      <c r="K74" s="119">
        <v>2682</v>
      </c>
      <c r="L74" s="158">
        <v>2865</v>
      </c>
      <c r="M74" s="119">
        <v>2948</v>
      </c>
      <c r="N74" s="36">
        <v>3079</v>
      </c>
      <c r="O74" s="119">
        <v>3157</v>
      </c>
      <c r="P74" s="36">
        <v>3074</v>
      </c>
      <c r="Q74" s="159">
        <v>3061</v>
      </c>
      <c r="R74" s="171">
        <v>2092</v>
      </c>
      <c r="S74" s="166">
        <v>232</v>
      </c>
      <c r="T74" s="115"/>
      <c r="U74" s="115"/>
      <c r="V74" s="115"/>
      <c r="W74" s="139"/>
    </row>
    <row r="75" spans="1:23" x14ac:dyDescent="0.25">
      <c r="A75" s="518"/>
      <c r="B75" s="513"/>
      <c r="C75" s="145" t="s">
        <v>118</v>
      </c>
      <c r="D75" s="154">
        <f>SUM(D74/D6)</f>
        <v>3.2248520710059174E-2</v>
      </c>
      <c r="E75" s="6">
        <f t="shared" ref="E75:S75" si="39">SUM(E74/E6)</f>
        <v>5.6659671645475869E-2</v>
      </c>
      <c r="F75" s="6">
        <f t="shared" si="39"/>
        <v>6.0401196941150391E-2</v>
      </c>
      <c r="G75" s="6">
        <f t="shared" si="39"/>
        <v>5.4318052612538116E-2</v>
      </c>
      <c r="H75" s="6">
        <f t="shared" si="39"/>
        <v>5.0639759149496658E-2</v>
      </c>
      <c r="I75" s="6">
        <f t="shared" si="39"/>
        <v>4.5292323664914674E-2</v>
      </c>
      <c r="J75" s="6">
        <f t="shared" si="39"/>
        <v>5.5252181272291291E-2</v>
      </c>
      <c r="K75" s="6">
        <f t="shared" si="39"/>
        <v>4.9045424621461491E-2</v>
      </c>
      <c r="L75" s="6">
        <f t="shared" si="39"/>
        <v>4.9844290958436996E-2</v>
      </c>
      <c r="M75" s="6">
        <f t="shared" si="39"/>
        <v>4.7821432047496996E-2</v>
      </c>
      <c r="N75" s="6">
        <f t="shared" si="39"/>
        <v>4.6834595844361289E-2</v>
      </c>
      <c r="O75" s="6">
        <f t="shared" si="39"/>
        <v>4.6761364477952393E-2</v>
      </c>
      <c r="P75" s="6">
        <f t="shared" si="39"/>
        <v>4.4441231747867571E-2</v>
      </c>
      <c r="Q75" s="133">
        <f t="shared" si="39"/>
        <v>4.3537627832221544E-2</v>
      </c>
      <c r="R75" s="154">
        <f t="shared" si="39"/>
        <v>4.7269358519556229E-2</v>
      </c>
      <c r="S75" s="6">
        <f t="shared" si="39"/>
        <v>2.9539088362617774E-2</v>
      </c>
      <c r="T75" s="140"/>
      <c r="U75" s="140"/>
      <c r="V75" s="140"/>
      <c r="W75" s="141"/>
    </row>
    <row r="76" spans="1:23" ht="15.75" thickBot="1" x14ac:dyDescent="0.3">
      <c r="A76" s="519"/>
      <c r="B76" s="134" t="s">
        <v>113</v>
      </c>
      <c r="C76" s="147" t="s">
        <v>116</v>
      </c>
      <c r="D76" s="160">
        <f>SUM(D72+D74)</f>
        <v>20898</v>
      </c>
      <c r="E76" s="136">
        <f t="shared" ref="E76:W76" si="40">SUM(E72+E74)</f>
        <v>22903</v>
      </c>
      <c r="F76" s="136">
        <f t="shared" si="40"/>
        <v>24294</v>
      </c>
      <c r="G76" s="136">
        <f t="shared" si="40"/>
        <v>23825</v>
      </c>
      <c r="H76" s="136">
        <f t="shared" si="40"/>
        <v>21002</v>
      </c>
      <c r="I76" s="136">
        <f t="shared" si="40"/>
        <v>19331</v>
      </c>
      <c r="J76" s="136">
        <f t="shared" si="40"/>
        <v>19250</v>
      </c>
      <c r="K76" s="136">
        <f t="shared" si="40"/>
        <v>18722</v>
      </c>
      <c r="L76" s="136">
        <f t="shared" si="40"/>
        <v>18248</v>
      </c>
      <c r="M76" s="136">
        <f t="shared" si="40"/>
        <v>16534</v>
      </c>
      <c r="N76" s="136">
        <f t="shared" si="40"/>
        <v>15469</v>
      </c>
      <c r="O76" s="136">
        <f t="shared" si="40"/>
        <v>14817</v>
      </c>
      <c r="P76" s="136">
        <f t="shared" si="40"/>
        <v>14200</v>
      </c>
      <c r="Q76" s="137">
        <f t="shared" si="40"/>
        <v>13515</v>
      </c>
      <c r="R76" s="160">
        <f t="shared" si="40"/>
        <v>7945</v>
      </c>
      <c r="S76" s="136">
        <f t="shared" si="40"/>
        <v>7896</v>
      </c>
      <c r="T76" s="136">
        <f t="shared" si="40"/>
        <v>7926</v>
      </c>
      <c r="U76" s="136">
        <f t="shared" si="40"/>
        <v>7441</v>
      </c>
      <c r="V76" s="136">
        <f t="shared" si="40"/>
        <v>6441</v>
      </c>
      <c r="W76" s="137">
        <f t="shared" si="40"/>
        <v>6344</v>
      </c>
    </row>
    <row r="77" spans="1:23" x14ac:dyDescent="0.25">
      <c r="A77" s="517" t="s">
        <v>45</v>
      </c>
      <c r="B77" s="511" t="s">
        <v>112</v>
      </c>
      <c r="C77" s="144" t="s">
        <v>114</v>
      </c>
      <c r="D77" s="152">
        <v>2911</v>
      </c>
      <c r="E77" s="129">
        <v>2846</v>
      </c>
      <c r="F77" s="129">
        <v>3032</v>
      </c>
      <c r="G77" s="129">
        <v>2779</v>
      </c>
      <c r="H77" s="129">
        <v>2807</v>
      </c>
      <c r="I77" s="35">
        <v>2824</v>
      </c>
      <c r="J77" s="130">
        <v>3032</v>
      </c>
      <c r="K77" s="130">
        <v>2923</v>
      </c>
      <c r="L77" s="130">
        <v>3057</v>
      </c>
      <c r="M77" s="130">
        <v>3299</v>
      </c>
      <c r="N77" s="131">
        <v>3007</v>
      </c>
      <c r="O77" s="130">
        <v>3439</v>
      </c>
      <c r="P77" s="130">
        <v>3263</v>
      </c>
      <c r="Q77" s="153">
        <v>3815</v>
      </c>
      <c r="R77" s="170">
        <v>2923</v>
      </c>
      <c r="S77" s="35">
        <v>3968</v>
      </c>
      <c r="T77" s="35">
        <v>4417</v>
      </c>
      <c r="U77" s="35">
        <v>4488</v>
      </c>
      <c r="V77" s="35">
        <v>4938</v>
      </c>
      <c r="W77" s="132">
        <v>5122</v>
      </c>
    </row>
    <row r="78" spans="1:23" x14ac:dyDescent="0.25">
      <c r="A78" s="518"/>
      <c r="B78" s="512"/>
      <c r="C78" s="148" t="s">
        <v>118</v>
      </c>
      <c r="D78" s="154">
        <f t="shared" ref="D78:W78" si="41">SUM(D77/D5)</f>
        <v>4.6478580894445246E-2</v>
      </c>
      <c r="E78" s="6">
        <f t="shared" si="41"/>
        <v>4.533146443248065E-2</v>
      </c>
      <c r="F78" s="6">
        <f t="shared" si="41"/>
        <v>4.849570544297116E-2</v>
      </c>
      <c r="G78" s="6">
        <f t="shared" si="41"/>
        <v>4.3821748454648667E-2</v>
      </c>
      <c r="H78" s="6">
        <f t="shared" si="41"/>
        <v>4.4287720294725545E-2</v>
      </c>
      <c r="I78" s="6">
        <f t="shared" si="41"/>
        <v>4.5095972661365016E-2</v>
      </c>
      <c r="J78" s="6">
        <f t="shared" si="41"/>
        <v>4.5686732464401414E-2</v>
      </c>
      <c r="K78" s="6">
        <f t="shared" si="41"/>
        <v>4.2743916705662147E-2</v>
      </c>
      <c r="L78" s="6">
        <f t="shared" si="41"/>
        <v>4.4494578269412707E-2</v>
      </c>
      <c r="M78" s="6">
        <f t="shared" si="41"/>
        <v>5.0209268701012097E-2</v>
      </c>
      <c r="N78" s="6">
        <f t="shared" si="41"/>
        <v>4.7505450409175642E-2</v>
      </c>
      <c r="O78" s="6">
        <f t="shared" si="41"/>
        <v>5.5667967042750538E-2</v>
      </c>
      <c r="P78" s="6">
        <f t="shared" si="41"/>
        <v>5.4414168028549509E-2</v>
      </c>
      <c r="Q78" s="133">
        <f t="shared" si="41"/>
        <v>6.8620044607525715E-2</v>
      </c>
      <c r="R78" s="154">
        <f t="shared" si="41"/>
        <v>5.9610482308555111E-2</v>
      </c>
      <c r="S78" s="6">
        <f t="shared" si="41"/>
        <v>4.9634744321024715E-2</v>
      </c>
      <c r="T78" s="6">
        <f t="shared" si="41"/>
        <v>5.2635342064182467E-2</v>
      </c>
      <c r="U78" s="6">
        <f t="shared" si="41"/>
        <v>5.4376930998970133E-2</v>
      </c>
      <c r="V78" s="6">
        <f t="shared" si="41"/>
        <v>6.1942573288676479E-2</v>
      </c>
      <c r="W78" s="133">
        <f t="shared" si="41"/>
        <v>6.398820678110087E-2</v>
      </c>
    </row>
    <row r="79" spans="1:23" x14ac:dyDescent="0.25">
      <c r="A79" s="518"/>
      <c r="B79" s="513" t="s">
        <v>117</v>
      </c>
      <c r="C79" s="145" t="s">
        <v>114</v>
      </c>
      <c r="D79" s="161">
        <v>220</v>
      </c>
      <c r="E79" s="34">
        <v>342</v>
      </c>
      <c r="F79" s="34">
        <v>483</v>
      </c>
      <c r="G79" s="162">
        <v>554</v>
      </c>
      <c r="H79" s="162">
        <v>737</v>
      </c>
      <c r="I79" s="34">
        <v>732</v>
      </c>
      <c r="J79" s="163">
        <v>852</v>
      </c>
      <c r="K79" s="163">
        <v>985</v>
      </c>
      <c r="L79" s="158">
        <v>1166</v>
      </c>
      <c r="M79" s="157">
        <v>1224</v>
      </c>
      <c r="N79" s="36">
        <v>1477</v>
      </c>
      <c r="O79" s="119">
        <v>1447</v>
      </c>
      <c r="P79" s="36">
        <v>1715</v>
      </c>
      <c r="Q79" s="159">
        <v>2056</v>
      </c>
      <c r="R79" s="172">
        <v>971</v>
      </c>
      <c r="S79" s="166">
        <v>125</v>
      </c>
      <c r="T79" s="115"/>
      <c r="U79" s="115"/>
      <c r="V79" s="115"/>
      <c r="W79" s="139"/>
    </row>
    <row r="80" spans="1:23" x14ac:dyDescent="0.25">
      <c r="A80" s="518"/>
      <c r="B80" s="513"/>
      <c r="C80" s="145" t="s">
        <v>118</v>
      </c>
      <c r="D80" s="154">
        <f>SUM(D79/D6)</f>
        <v>9.2983939137785288E-3</v>
      </c>
      <c r="E80" s="6">
        <f t="shared" ref="E80:S80" si="42">SUM(E79/E6)</f>
        <v>1.0554252561412172E-2</v>
      </c>
      <c r="F80" s="6">
        <f t="shared" si="42"/>
        <v>1.3382467028704423E-2</v>
      </c>
      <c r="G80" s="6">
        <f t="shared" si="42"/>
        <v>1.4315985322238876E-2</v>
      </c>
      <c r="H80" s="6">
        <f t="shared" si="42"/>
        <v>1.7334650484523473E-2</v>
      </c>
      <c r="I80" s="6">
        <f t="shared" si="42"/>
        <v>1.5832846667964442E-2</v>
      </c>
      <c r="J80" s="6">
        <f t="shared" si="42"/>
        <v>1.7168073830777602E-2</v>
      </c>
      <c r="K80" s="6">
        <f t="shared" si="42"/>
        <v>1.8012581376636676E-2</v>
      </c>
      <c r="L80" s="6">
        <f t="shared" si="42"/>
        <v>2.0285669548878719E-2</v>
      </c>
      <c r="M80" s="6">
        <f t="shared" si="42"/>
        <v>1.9855302858255198E-2</v>
      </c>
      <c r="N80" s="6">
        <f t="shared" si="42"/>
        <v>2.2466611907152201E-2</v>
      </c>
      <c r="O80" s="6">
        <f t="shared" si="42"/>
        <v>2.1432909217484041E-2</v>
      </c>
      <c r="P80" s="6">
        <f t="shared" si="42"/>
        <v>2.4793985832008095E-2</v>
      </c>
      <c r="Q80" s="133">
        <f t="shared" si="42"/>
        <v>2.9243176355128225E-2</v>
      </c>
      <c r="R80" s="154">
        <f t="shared" si="42"/>
        <v>2.1940032085319836E-2</v>
      </c>
      <c r="S80" s="6">
        <f t="shared" si="42"/>
        <v>1.5915457091927682E-2</v>
      </c>
      <c r="T80" s="140"/>
      <c r="U80" s="140"/>
      <c r="V80" s="140"/>
      <c r="W80" s="141"/>
    </row>
    <row r="81" spans="1:23" ht="15.75" thickBot="1" x14ac:dyDescent="0.3">
      <c r="A81" s="519"/>
      <c r="B81" s="134" t="s">
        <v>113</v>
      </c>
      <c r="C81" s="147" t="s">
        <v>116</v>
      </c>
      <c r="D81" s="160">
        <f>SUM(D77+D79)</f>
        <v>3131</v>
      </c>
      <c r="E81" s="136">
        <f t="shared" ref="E81:W81" si="43">SUM(E77+E79)</f>
        <v>3188</v>
      </c>
      <c r="F81" s="136">
        <f t="shared" si="43"/>
        <v>3515</v>
      </c>
      <c r="G81" s="136">
        <f t="shared" si="43"/>
        <v>3333</v>
      </c>
      <c r="H81" s="136">
        <f t="shared" si="43"/>
        <v>3544</v>
      </c>
      <c r="I81" s="136">
        <f t="shared" si="43"/>
        <v>3556</v>
      </c>
      <c r="J81" s="136">
        <f t="shared" si="43"/>
        <v>3884</v>
      </c>
      <c r="K81" s="136">
        <f t="shared" si="43"/>
        <v>3908</v>
      </c>
      <c r="L81" s="136">
        <f t="shared" si="43"/>
        <v>4223</v>
      </c>
      <c r="M81" s="136">
        <f t="shared" si="43"/>
        <v>4523</v>
      </c>
      <c r="N81" s="136">
        <f t="shared" si="43"/>
        <v>4484</v>
      </c>
      <c r="O81" s="136">
        <f t="shared" si="43"/>
        <v>4886</v>
      </c>
      <c r="P81" s="136">
        <f t="shared" si="43"/>
        <v>4978</v>
      </c>
      <c r="Q81" s="137">
        <f t="shared" si="43"/>
        <v>5871</v>
      </c>
      <c r="R81" s="160">
        <f t="shared" si="43"/>
        <v>3894</v>
      </c>
      <c r="S81" s="136">
        <f t="shared" si="43"/>
        <v>4093</v>
      </c>
      <c r="T81" s="136">
        <f t="shared" si="43"/>
        <v>4417</v>
      </c>
      <c r="U81" s="136">
        <f t="shared" si="43"/>
        <v>4488</v>
      </c>
      <c r="V81" s="136">
        <f t="shared" si="43"/>
        <v>4938</v>
      </c>
      <c r="W81" s="137">
        <f t="shared" si="43"/>
        <v>5122</v>
      </c>
    </row>
    <row r="82" spans="1:23" x14ac:dyDescent="0.25">
      <c r="A82" s="517" t="s">
        <v>48</v>
      </c>
      <c r="B82" s="511" t="s">
        <v>112</v>
      </c>
      <c r="C82" s="144" t="s">
        <v>114</v>
      </c>
      <c r="D82" s="152">
        <v>4691</v>
      </c>
      <c r="E82" s="129">
        <v>4933</v>
      </c>
      <c r="F82" s="129">
        <v>5452</v>
      </c>
      <c r="G82" s="129">
        <v>5663</v>
      </c>
      <c r="H82" s="129">
        <v>5978</v>
      </c>
      <c r="I82" s="35">
        <v>5659</v>
      </c>
      <c r="J82" s="130">
        <v>6106</v>
      </c>
      <c r="K82" s="130">
        <v>6343</v>
      </c>
      <c r="L82" s="130">
        <v>6414</v>
      </c>
      <c r="M82" s="130">
        <v>6254</v>
      </c>
      <c r="N82" s="131">
        <v>6318</v>
      </c>
      <c r="O82" s="130">
        <v>6554</v>
      </c>
      <c r="P82" s="130">
        <v>6008</v>
      </c>
      <c r="Q82" s="153">
        <v>6135</v>
      </c>
      <c r="R82" s="170">
        <v>4146</v>
      </c>
      <c r="S82" s="35">
        <v>4716</v>
      </c>
      <c r="T82" s="35">
        <v>4589</v>
      </c>
      <c r="U82" s="35">
        <v>4474</v>
      </c>
      <c r="V82" s="35">
        <v>4509</v>
      </c>
      <c r="W82" s="132">
        <v>4866</v>
      </c>
    </row>
    <row r="83" spans="1:23" x14ac:dyDescent="0.25">
      <c r="A83" s="518"/>
      <c r="B83" s="512"/>
      <c r="C83" s="145" t="s">
        <v>118</v>
      </c>
      <c r="D83" s="154">
        <f t="shared" ref="D83:W83" si="44">SUM(D82/D5)</f>
        <v>7.4899011671536453E-2</v>
      </c>
      <c r="E83" s="6">
        <f t="shared" si="44"/>
        <v>7.857347647414864E-2</v>
      </c>
      <c r="F83" s="6">
        <f t="shared" si="44"/>
        <v>8.7202699892836008E-2</v>
      </c>
      <c r="G83" s="6">
        <f t="shared" si="44"/>
        <v>8.9299230478112779E-2</v>
      </c>
      <c r="H83" s="6">
        <f t="shared" si="44"/>
        <v>9.4318486612707281E-2</v>
      </c>
      <c r="I83" s="6">
        <f t="shared" si="44"/>
        <v>9.0367602440037054E-2</v>
      </c>
      <c r="J83" s="6">
        <f t="shared" si="44"/>
        <v>9.2006328637082802E-2</v>
      </c>
      <c r="K83" s="6">
        <f t="shared" si="44"/>
        <v>9.2755615348619563E-2</v>
      </c>
      <c r="L83" s="6">
        <f t="shared" si="44"/>
        <v>9.3355650971545009E-2</v>
      </c>
      <c r="M83" s="6">
        <f t="shared" si="44"/>
        <v>9.518301499124876E-2</v>
      </c>
      <c r="N83" s="6">
        <f t="shared" si="44"/>
        <v>9.981358020790547E-2</v>
      </c>
      <c r="O83" s="6">
        <f t="shared" si="44"/>
        <v>0.10609126373893196</v>
      </c>
      <c r="P83" s="6">
        <f t="shared" si="44"/>
        <v>0.10019010772771238</v>
      </c>
      <c r="Q83" s="133">
        <f t="shared" si="44"/>
        <v>0.11034966544355709</v>
      </c>
      <c r="R83" s="154">
        <f t="shared" si="44"/>
        <v>8.4551850718874277E-2</v>
      </c>
      <c r="S83" s="6">
        <f t="shared" si="44"/>
        <v>5.8991293905734016E-2</v>
      </c>
      <c r="T83" s="6">
        <f t="shared" si="44"/>
        <v>5.4684986355565617E-2</v>
      </c>
      <c r="U83" s="6">
        <f t="shared" si="44"/>
        <v>5.4207305991397586E-2</v>
      </c>
      <c r="V83" s="6">
        <f t="shared" si="44"/>
        <v>5.6561171113536299E-2</v>
      </c>
      <c r="W83" s="133">
        <f t="shared" si="44"/>
        <v>6.0790045723708865E-2</v>
      </c>
    </row>
    <row r="84" spans="1:23" x14ac:dyDescent="0.25">
      <c r="A84" s="518"/>
      <c r="B84" s="513" t="s">
        <v>117</v>
      </c>
      <c r="C84" s="146" t="s">
        <v>114</v>
      </c>
      <c r="D84" s="161">
        <v>157</v>
      </c>
      <c r="E84" s="34">
        <v>462</v>
      </c>
      <c r="F84" s="34">
        <v>542</v>
      </c>
      <c r="G84" s="162">
        <v>570</v>
      </c>
      <c r="H84" s="162">
        <v>671</v>
      </c>
      <c r="I84" s="162">
        <v>739</v>
      </c>
      <c r="J84" s="164">
        <v>844</v>
      </c>
      <c r="K84" s="164">
        <v>986</v>
      </c>
      <c r="L84" s="158">
        <v>1072</v>
      </c>
      <c r="M84" s="157">
        <v>1276</v>
      </c>
      <c r="N84" s="36">
        <v>1316</v>
      </c>
      <c r="O84" s="119">
        <v>1473</v>
      </c>
      <c r="P84" s="36">
        <v>1693</v>
      </c>
      <c r="Q84" s="159">
        <v>1756</v>
      </c>
      <c r="R84" s="172">
        <v>815</v>
      </c>
      <c r="S84" s="166">
        <v>30</v>
      </c>
      <c r="T84" s="115"/>
      <c r="U84" s="115"/>
      <c r="V84" s="115"/>
      <c r="W84" s="139"/>
    </row>
    <row r="85" spans="1:23" x14ac:dyDescent="0.25">
      <c r="A85" s="518"/>
      <c r="B85" s="513"/>
      <c r="C85" s="145" t="s">
        <v>118</v>
      </c>
      <c r="D85" s="154">
        <f>SUM(D84/D6)</f>
        <v>6.635672020287405E-3</v>
      </c>
      <c r="E85" s="6">
        <f t="shared" ref="E85:S85" si="45">SUM(E84/E6)</f>
        <v>1.4257499074188372E-2</v>
      </c>
      <c r="F85" s="6">
        <f t="shared" si="45"/>
        <v>1.5017178322065831E-2</v>
      </c>
      <c r="G85" s="6">
        <f t="shared" si="45"/>
        <v>1.472944338208693E-2</v>
      </c>
      <c r="H85" s="6">
        <f t="shared" si="45"/>
        <v>1.5782293724715402E-2</v>
      </c>
      <c r="I85" s="6">
        <f t="shared" si="45"/>
        <v>1.598425367161984E-2</v>
      </c>
      <c r="J85" s="6">
        <f t="shared" si="45"/>
        <v>1.7006871259596591E-2</v>
      </c>
      <c r="K85" s="6">
        <f t="shared" si="45"/>
        <v>1.8030868261283008E-2</v>
      </c>
      <c r="L85" s="6">
        <f t="shared" si="45"/>
        <v>1.8650289671010283E-2</v>
      </c>
      <c r="M85" s="6">
        <f t="shared" si="45"/>
        <v>2.0698828796677806E-2</v>
      </c>
      <c r="N85" s="6">
        <f t="shared" si="45"/>
        <v>2.0017644732438927E-2</v>
      </c>
      <c r="O85" s="6">
        <f t="shared" si="45"/>
        <v>2.1818020233140285E-2</v>
      </c>
      <c r="P85" s="6">
        <f t="shared" si="45"/>
        <v>2.4475928870897789E-2</v>
      </c>
      <c r="Q85" s="133">
        <f t="shared" si="45"/>
        <v>2.4976175914204844E-2</v>
      </c>
      <c r="R85" s="154">
        <f t="shared" si="45"/>
        <v>1.841516596244662E-2</v>
      </c>
      <c r="S85" s="6">
        <f t="shared" si="45"/>
        <v>3.8197097020626434E-3</v>
      </c>
      <c r="T85" s="140"/>
      <c r="U85" s="140"/>
      <c r="V85" s="140"/>
      <c r="W85" s="141"/>
    </row>
    <row r="86" spans="1:23" ht="15.75" thickBot="1" x14ac:dyDescent="0.3">
      <c r="A86" s="519"/>
      <c r="B86" s="134" t="s">
        <v>113</v>
      </c>
      <c r="C86" s="147" t="s">
        <v>116</v>
      </c>
      <c r="D86" s="160">
        <f>SUM(D82+D84)</f>
        <v>4848</v>
      </c>
      <c r="E86" s="136">
        <f t="shared" ref="E86:W86" si="46">SUM(E82+E84)</f>
        <v>5395</v>
      </c>
      <c r="F86" s="136">
        <f t="shared" si="46"/>
        <v>5994</v>
      </c>
      <c r="G86" s="136">
        <f t="shared" si="46"/>
        <v>6233</v>
      </c>
      <c r="H86" s="136">
        <f t="shared" si="46"/>
        <v>6649</v>
      </c>
      <c r="I86" s="136">
        <f t="shared" si="46"/>
        <v>6398</v>
      </c>
      <c r="J86" s="136">
        <f t="shared" si="46"/>
        <v>6950</v>
      </c>
      <c r="K86" s="136">
        <f t="shared" si="46"/>
        <v>7329</v>
      </c>
      <c r="L86" s="136">
        <f t="shared" si="46"/>
        <v>7486</v>
      </c>
      <c r="M86" s="136">
        <f t="shared" si="46"/>
        <v>7530</v>
      </c>
      <c r="N86" s="136">
        <f t="shared" si="46"/>
        <v>7634</v>
      </c>
      <c r="O86" s="136">
        <f t="shared" si="46"/>
        <v>8027</v>
      </c>
      <c r="P86" s="136">
        <f t="shared" si="46"/>
        <v>7701</v>
      </c>
      <c r="Q86" s="137">
        <f t="shared" si="46"/>
        <v>7891</v>
      </c>
      <c r="R86" s="160">
        <f t="shared" si="46"/>
        <v>4961</v>
      </c>
      <c r="S86" s="136">
        <f t="shared" si="46"/>
        <v>4746</v>
      </c>
      <c r="T86" s="136">
        <f t="shared" si="46"/>
        <v>4589</v>
      </c>
      <c r="U86" s="136">
        <f t="shared" si="46"/>
        <v>4474</v>
      </c>
      <c r="V86" s="136">
        <f t="shared" si="46"/>
        <v>4509</v>
      </c>
      <c r="W86" s="137">
        <f t="shared" si="46"/>
        <v>4866</v>
      </c>
    </row>
    <row r="87" spans="1:23" x14ac:dyDescent="0.25">
      <c r="A87" s="514" t="s">
        <v>44</v>
      </c>
      <c r="B87" s="511" t="s">
        <v>112</v>
      </c>
      <c r="C87" s="144" t="s">
        <v>114</v>
      </c>
      <c r="D87" s="152">
        <v>15845</v>
      </c>
      <c r="E87" s="129">
        <v>15748</v>
      </c>
      <c r="F87" s="129">
        <v>13995</v>
      </c>
      <c r="G87" s="129">
        <v>13413</v>
      </c>
      <c r="H87" s="129">
        <v>12065</v>
      </c>
      <c r="I87" s="35">
        <v>11276</v>
      </c>
      <c r="J87" s="130">
        <v>11066</v>
      </c>
      <c r="K87" s="130">
        <v>9784</v>
      </c>
      <c r="L87" s="130">
        <v>8560</v>
      </c>
      <c r="M87" s="130">
        <v>7197</v>
      </c>
      <c r="N87" s="131">
        <v>6205</v>
      </c>
      <c r="O87" s="130">
        <v>5926</v>
      </c>
      <c r="P87" s="130">
        <v>5016</v>
      </c>
      <c r="Q87" s="153">
        <v>4415</v>
      </c>
      <c r="R87" s="170">
        <v>2206</v>
      </c>
      <c r="S87" s="35">
        <v>2188</v>
      </c>
      <c r="T87" s="35">
        <v>2025</v>
      </c>
      <c r="U87" s="35">
        <v>1899</v>
      </c>
      <c r="V87" s="35">
        <v>1859</v>
      </c>
      <c r="W87" s="132">
        <v>1805</v>
      </c>
    </row>
    <row r="88" spans="1:23" x14ac:dyDescent="0.25">
      <c r="A88" s="515"/>
      <c r="B88" s="512"/>
      <c r="C88" s="145" t="s">
        <v>118</v>
      </c>
      <c r="D88" s="154">
        <f t="shared" ref="D88:W88" si="47">SUM(D87/D5)</f>
        <v>0.25298973351854515</v>
      </c>
      <c r="E88" s="6">
        <f t="shared" si="47"/>
        <v>0.25083622694402852</v>
      </c>
      <c r="F88" s="6">
        <f t="shared" si="47"/>
        <v>0.2238447881511812</v>
      </c>
      <c r="G88" s="6">
        <f t="shared" si="47"/>
        <v>0.2115081367478239</v>
      </c>
      <c r="H88" s="6">
        <f t="shared" si="47"/>
        <v>0.19035673151259841</v>
      </c>
      <c r="I88" s="6">
        <f t="shared" si="47"/>
        <v>0.18006451406853821</v>
      </c>
      <c r="J88" s="6">
        <f t="shared" si="47"/>
        <v>0.1667445189482408</v>
      </c>
      <c r="K88" s="6">
        <f t="shared" si="47"/>
        <v>0.14307440336920918</v>
      </c>
      <c r="L88" s="6">
        <f t="shared" si="47"/>
        <v>0.12459064114693254</v>
      </c>
      <c r="M88" s="6">
        <f t="shared" si="47"/>
        <v>0.10953504299520585</v>
      </c>
      <c r="N88" s="6">
        <f t="shared" si="47"/>
        <v>9.8028373724288284E-2</v>
      </c>
      <c r="O88" s="6">
        <f t="shared" si="47"/>
        <v>9.5925668128915287E-2</v>
      </c>
      <c r="P88" s="6">
        <f t="shared" si="47"/>
        <v>8.3647400193442953E-2</v>
      </c>
      <c r="Q88" s="133">
        <f t="shared" si="47"/>
        <v>7.9412187927189001E-2</v>
      </c>
      <c r="R88" s="154">
        <f t="shared" si="47"/>
        <v>4.4988273682063831E-2</v>
      </c>
      <c r="S88" s="6">
        <f t="shared" si="47"/>
        <v>2.736915841088762E-2</v>
      </c>
      <c r="T88" s="6">
        <f t="shared" si="47"/>
        <v>2.4130986570063278E-2</v>
      </c>
      <c r="U88" s="6">
        <f t="shared" si="47"/>
        <v>2.3008420670018778E-2</v>
      </c>
      <c r="V88" s="6">
        <f t="shared" si="47"/>
        <v>2.3319409425607448E-2</v>
      </c>
      <c r="W88" s="133">
        <f t="shared" si="47"/>
        <v>2.2549534017939684E-2</v>
      </c>
    </row>
    <row r="89" spans="1:23" x14ac:dyDescent="0.25">
      <c r="A89" s="515"/>
      <c r="B89" s="513" t="s">
        <v>117</v>
      </c>
      <c r="C89" s="146" t="s">
        <v>114</v>
      </c>
      <c r="D89" s="161">
        <v>200</v>
      </c>
      <c r="E89" s="34">
        <v>479</v>
      </c>
      <c r="F89" s="34">
        <v>474</v>
      </c>
      <c r="G89" s="162">
        <v>576</v>
      </c>
      <c r="H89" s="162">
        <v>628</v>
      </c>
      <c r="I89" s="34">
        <v>624</v>
      </c>
      <c r="J89" s="164">
        <v>644</v>
      </c>
      <c r="K89" s="164">
        <v>802</v>
      </c>
      <c r="L89" s="165">
        <v>846</v>
      </c>
      <c r="M89" s="163">
        <v>957</v>
      </c>
      <c r="N89" s="166">
        <v>927</v>
      </c>
      <c r="O89" s="164">
        <v>891</v>
      </c>
      <c r="P89" s="166">
        <v>912</v>
      </c>
      <c r="Q89" s="167">
        <v>993</v>
      </c>
      <c r="R89" s="172">
        <v>375</v>
      </c>
      <c r="S89" s="166">
        <v>43</v>
      </c>
      <c r="T89" s="115"/>
      <c r="U89" s="115"/>
      <c r="V89" s="115"/>
      <c r="W89" s="139"/>
    </row>
    <row r="90" spans="1:23" x14ac:dyDescent="0.25">
      <c r="A90" s="515"/>
      <c r="B90" s="513"/>
      <c r="C90" s="145" t="s">
        <v>118</v>
      </c>
      <c r="D90" s="154">
        <f>SUM(D89/D6)</f>
        <v>8.4530853761623E-3</v>
      </c>
      <c r="E90" s="6">
        <f t="shared" ref="E90:S90" si="48">SUM(E89/E6)</f>
        <v>1.4782125663498333E-2</v>
      </c>
      <c r="F90" s="6">
        <f t="shared" si="48"/>
        <v>1.3133104289039122E-2</v>
      </c>
      <c r="G90" s="6">
        <f t="shared" si="48"/>
        <v>1.488449015452995E-2</v>
      </c>
      <c r="H90" s="6">
        <f t="shared" si="48"/>
        <v>1.4770909775143476E-2</v>
      </c>
      <c r="I90" s="6">
        <f t="shared" si="48"/>
        <v>1.3496852897281163E-2</v>
      </c>
      <c r="J90" s="6">
        <f t="shared" si="48"/>
        <v>1.2976806980071332E-2</v>
      </c>
      <c r="K90" s="6">
        <f t="shared" si="48"/>
        <v>1.4666081486357984E-2</v>
      </c>
      <c r="L90" s="6">
        <f t="shared" si="48"/>
        <v>1.471841890081595E-2</v>
      </c>
      <c r="M90" s="6">
        <f t="shared" si="48"/>
        <v>1.5524121597508354E-2</v>
      </c>
      <c r="N90" s="6">
        <f t="shared" si="48"/>
        <v>1.410057497490189E-2</v>
      </c>
      <c r="O90" s="6">
        <f t="shared" si="48"/>
        <v>1.319745826729667E-2</v>
      </c>
      <c r="P90" s="6">
        <f t="shared" si="48"/>
        <v>1.3184906751481856E-2</v>
      </c>
      <c r="Q90" s="133">
        <f t="shared" si="48"/>
        <v>1.4123771459456385E-2</v>
      </c>
      <c r="R90" s="154">
        <f t="shared" si="48"/>
        <v>8.4732358722913893E-3</v>
      </c>
      <c r="S90" s="6">
        <f t="shared" si="48"/>
        <v>5.4749172396231218E-3</v>
      </c>
      <c r="T90" s="140"/>
      <c r="U90" s="140"/>
      <c r="V90" s="140"/>
      <c r="W90" s="141"/>
    </row>
    <row r="91" spans="1:23" ht="15.75" thickBot="1" x14ac:dyDescent="0.3">
      <c r="A91" s="516"/>
      <c r="B91" s="134" t="s">
        <v>113</v>
      </c>
      <c r="C91" s="147" t="s">
        <v>116</v>
      </c>
      <c r="D91" s="160">
        <f>SUM(D87+D89)</f>
        <v>16045</v>
      </c>
      <c r="E91" s="136">
        <f t="shared" ref="E91:W91" si="49">SUM(E87+E89)</f>
        <v>16227</v>
      </c>
      <c r="F91" s="136">
        <f t="shared" si="49"/>
        <v>14469</v>
      </c>
      <c r="G91" s="136">
        <f t="shared" si="49"/>
        <v>13989</v>
      </c>
      <c r="H91" s="136">
        <f t="shared" si="49"/>
        <v>12693</v>
      </c>
      <c r="I91" s="136">
        <f t="shared" si="49"/>
        <v>11900</v>
      </c>
      <c r="J91" s="136">
        <f t="shared" si="49"/>
        <v>11710</v>
      </c>
      <c r="K91" s="136">
        <f t="shared" si="49"/>
        <v>10586</v>
      </c>
      <c r="L91" s="136">
        <f t="shared" si="49"/>
        <v>9406</v>
      </c>
      <c r="M91" s="136">
        <f t="shared" si="49"/>
        <v>8154</v>
      </c>
      <c r="N91" s="136">
        <f t="shared" si="49"/>
        <v>7132</v>
      </c>
      <c r="O91" s="136">
        <f t="shared" si="49"/>
        <v>6817</v>
      </c>
      <c r="P91" s="136">
        <f t="shared" si="49"/>
        <v>5928</v>
      </c>
      <c r="Q91" s="137">
        <f t="shared" si="49"/>
        <v>5408</v>
      </c>
      <c r="R91" s="160">
        <f t="shared" si="49"/>
        <v>2581</v>
      </c>
      <c r="S91" s="136">
        <f t="shared" si="49"/>
        <v>2231</v>
      </c>
      <c r="T91" s="136">
        <f t="shared" si="49"/>
        <v>2025</v>
      </c>
      <c r="U91" s="136">
        <f t="shared" si="49"/>
        <v>1899</v>
      </c>
      <c r="V91" s="136">
        <f t="shared" si="49"/>
        <v>1859</v>
      </c>
      <c r="W91" s="137">
        <f t="shared" si="49"/>
        <v>1805</v>
      </c>
    </row>
  </sheetData>
  <sheetProtection algorithmName="SHA-512" hashValue="5rPyzEUBIAti4iioB+EayI1CUrLbZU20GzKVm7KO2jkn4kZx8QkYPChYwyHK9JSRQTFqRKrojUrMFfoMOQw3Tw==" saltValue="UyYqbcqkq4MftPnWgGo5fg==" spinCount="100000" sheet="1" objects="1" scenarios="1"/>
  <mergeCells count="53">
    <mergeCell ref="A42:A46"/>
    <mergeCell ref="A37:A41"/>
    <mergeCell ref="D3:Q3"/>
    <mergeCell ref="R3:W3"/>
    <mergeCell ref="B7:B8"/>
    <mergeCell ref="B9:B10"/>
    <mergeCell ref="A7:A11"/>
    <mergeCell ref="B14:B15"/>
    <mergeCell ref="B19:B20"/>
    <mergeCell ref="A32:A36"/>
    <mergeCell ref="A27:A31"/>
    <mergeCell ref="A22:A26"/>
    <mergeCell ref="A17:A21"/>
    <mergeCell ref="A12:A16"/>
    <mergeCell ref="B12:B13"/>
    <mergeCell ref="B17:B18"/>
    <mergeCell ref="A67:A71"/>
    <mergeCell ref="A62:A66"/>
    <mergeCell ref="A57:A61"/>
    <mergeCell ref="A52:A56"/>
    <mergeCell ref="A47:A51"/>
    <mergeCell ref="B69:B70"/>
    <mergeCell ref="B24:B25"/>
    <mergeCell ref="B29:B30"/>
    <mergeCell ref="B34:B35"/>
    <mergeCell ref="B39:B40"/>
    <mergeCell ref="B44:B45"/>
    <mergeCell ref="B37:B38"/>
    <mergeCell ref="B42:B43"/>
    <mergeCell ref="B57:B58"/>
    <mergeCell ref="B62:B63"/>
    <mergeCell ref="B67:B68"/>
    <mergeCell ref="B54:B55"/>
    <mergeCell ref="B59:B60"/>
    <mergeCell ref="B64:B65"/>
    <mergeCell ref="B74:B75"/>
    <mergeCell ref="B79:B80"/>
    <mergeCell ref="B84:B85"/>
    <mergeCell ref="B89:B90"/>
    <mergeCell ref="A87:A91"/>
    <mergeCell ref="A82:A86"/>
    <mergeCell ref="A77:A81"/>
    <mergeCell ref="A72:A76"/>
    <mergeCell ref="B72:B73"/>
    <mergeCell ref="B77:B78"/>
    <mergeCell ref="B82:B83"/>
    <mergeCell ref="B87:B88"/>
    <mergeCell ref="B22:B23"/>
    <mergeCell ref="B27:B28"/>
    <mergeCell ref="B32:B33"/>
    <mergeCell ref="B47:B48"/>
    <mergeCell ref="B52:B53"/>
    <mergeCell ref="B49:B50"/>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077C0-DCC5-4247-9377-42769A622EAE}">
  <dimension ref="A1:N75"/>
  <sheetViews>
    <sheetView workbookViewId="0"/>
  </sheetViews>
  <sheetFormatPr defaultRowHeight="15" x14ac:dyDescent="0.25"/>
  <cols>
    <col min="1" max="1" width="13.42578125" customWidth="1"/>
    <col min="2" max="2" width="33" customWidth="1"/>
  </cols>
  <sheetData>
    <row r="1" spans="1:10" s="354" customFormat="1" ht="18.75" x14ac:dyDescent="0.3">
      <c r="A1" s="431" t="s">
        <v>245</v>
      </c>
      <c r="B1" s="431"/>
    </row>
    <row r="2" spans="1:10" s="354" customFormat="1" ht="18.75" x14ac:dyDescent="0.3">
      <c r="A2" t="s">
        <v>246</v>
      </c>
      <c r="B2" s="431"/>
    </row>
    <row r="3" spans="1:10" s="354" customFormat="1" x14ac:dyDescent="0.25">
      <c r="B3" s="243" t="s">
        <v>251</v>
      </c>
      <c r="C3" s="467"/>
      <c r="D3" s="354" t="s">
        <v>250</v>
      </c>
      <c r="E3" s="462"/>
      <c r="F3" s="354" t="s">
        <v>249</v>
      </c>
      <c r="G3" s="457"/>
      <c r="H3" s="354" t="s">
        <v>247</v>
      </c>
      <c r="I3" s="458"/>
      <c r="J3" s="354" t="s">
        <v>248</v>
      </c>
    </row>
    <row r="4" spans="1:10" ht="15.75" thickBot="1" x14ac:dyDescent="0.3"/>
    <row r="5" spans="1:10" ht="21" x14ac:dyDescent="0.35">
      <c r="A5" s="354"/>
      <c r="B5" s="354"/>
      <c r="C5" s="520" t="s">
        <v>64</v>
      </c>
      <c r="D5" s="521"/>
      <c r="E5" s="521"/>
      <c r="F5" s="521"/>
      <c r="G5" s="521"/>
      <c r="H5" s="522"/>
    </row>
    <row r="6" spans="1:10" ht="15.75" x14ac:dyDescent="0.25">
      <c r="A6" s="2"/>
      <c r="B6" s="143"/>
      <c r="C6" s="149">
        <v>2014</v>
      </c>
      <c r="D6" s="138">
        <v>2015</v>
      </c>
      <c r="E6" s="138">
        <v>2016</v>
      </c>
      <c r="F6" s="138">
        <v>2017</v>
      </c>
      <c r="G6" s="138">
        <v>2018</v>
      </c>
      <c r="H6" s="150">
        <v>2019</v>
      </c>
    </row>
    <row r="7" spans="1:10" ht="15.75" thickBot="1" x14ac:dyDescent="0.3">
      <c r="A7" s="3"/>
      <c r="B7" s="143" t="s">
        <v>244</v>
      </c>
      <c r="C7" s="435">
        <v>49035</v>
      </c>
      <c r="D7" s="436">
        <v>79944</v>
      </c>
      <c r="E7" s="436">
        <v>83917</v>
      </c>
      <c r="F7" s="436">
        <v>82535</v>
      </c>
      <c r="G7" s="436">
        <v>79719</v>
      </c>
      <c r="H7" s="437">
        <v>80046</v>
      </c>
    </row>
    <row r="8" spans="1:10" x14ac:dyDescent="0.25">
      <c r="A8" s="517" t="s">
        <v>36</v>
      </c>
      <c r="B8" s="144" t="s">
        <v>114</v>
      </c>
      <c r="C8" s="439">
        <v>28798</v>
      </c>
      <c r="D8" s="440">
        <v>44794</v>
      </c>
      <c r="E8" s="440">
        <v>45813</v>
      </c>
      <c r="F8" s="440">
        <v>46241</v>
      </c>
      <c r="G8" s="440">
        <v>44439</v>
      </c>
      <c r="H8" s="441">
        <v>45593</v>
      </c>
    </row>
    <row r="9" spans="1:10" x14ac:dyDescent="0.25">
      <c r="A9" s="518"/>
      <c r="B9" s="145" t="s">
        <v>241</v>
      </c>
      <c r="C9" s="442">
        <v>0.97</v>
      </c>
      <c r="D9" s="461">
        <v>0.72</v>
      </c>
      <c r="E9" s="461">
        <v>0.75</v>
      </c>
      <c r="F9" s="461">
        <v>0.78</v>
      </c>
      <c r="G9" s="455">
        <v>0.8</v>
      </c>
      <c r="H9" s="456">
        <v>0.82</v>
      </c>
    </row>
    <row r="10" spans="1:10" x14ac:dyDescent="0.25">
      <c r="A10" s="518"/>
      <c r="B10" s="146" t="s">
        <v>242</v>
      </c>
      <c r="C10" s="442">
        <v>0.03</v>
      </c>
      <c r="D10" s="438">
        <v>0.23</v>
      </c>
      <c r="E10" s="438">
        <v>0.21</v>
      </c>
      <c r="F10" s="438">
        <v>0.18</v>
      </c>
      <c r="G10" s="438">
        <v>0.16</v>
      </c>
      <c r="H10" s="443">
        <v>0.15</v>
      </c>
    </row>
    <row r="11" spans="1:10" ht="15.75" thickBot="1" x14ac:dyDescent="0.3">
      <c r="A11" s="518"/>
      <c r="B11" s="145" t="s">
        <v>243</v>
      </c>
      <c r="C11" s="447">
        <v>0</v>
      </c>
      <c r="D11" s="448">
        <v>0.04</v>
      </c>
      <c r="E11" s="448">
        <v>0.04</v>
      </c>
      <c r="F11" s="448">
        <v>0.03</v>
      </c>
      <c r="G11" s="448">
        <v>0.03</v>
      </c>
      <c r="H11" s="449">
        <v>0.03</v>
      </c>
    </row>
    <row r="12" spans="1:10" x14ac:dyDescent="0.25">
      <c r="A12" s="517" t="s">
        <v>33</v>
      </c>
      <c r="B12" s="144" t="s">
        <v>114</v>
      </c>
      <c r="C12" s="439">
        <v>22536</v>
      </c>
      <c r="D12" s="440">
        <v>36483</v>
      </c>
      <c r="E12" s="440">
        <v>41778</v>
      </c>
      <c r="F12" s="440">
        <v>42188</v>
      </c>
      <c r="G12" s="440">
        <v>41587</v>
      </c>
      <c r="H12" s="441">
        <v>41587</v>
      </c>
    </row>
    <row r="13" spans="1:10" x14ac:dyDescent="0.25">
      <c r="A13" s="518"/>
      <c r="B13" s="145" t="s">
        <v>241</v>
      </c>
      <c r="C13" s="442">
        <v>0.96</v>
      </c>
      <c r="D13" s="465">
        <v>0.67</v>
      </c>
      <c r="E13" s="465">
        <v>0.61</v>
      </c>
      <c r="F13" s="465">
        <v>0.61</v>
      </c>
      <c r="G13" s="465">
        <v>0.61</v>
      </c>
      <c r="H13" s="466">
        <v>0.64</v>
      </c>
    </row>
    <row r="14" spans="1:10" x14ac:dyDescent="0.25">
      <c r="A14" s="518"/>
      <c r="B14" s="146" t="s">
        <v>242</v>
      </c>
      <c r="C14" s="442">
        <v>0.03</v>
      </c>
      <c r="D14" s="438">
        <v>0.27</v>
      </c>
      <c r="E14" s="438">
        <v>0.26</v>
      </c>
      <c r="F14" s="438">
        <v>0.25</v>
      </c>
      <c r="G14" s="433">
        <v>0.24</v>
      </c>
      <c r="H14" s="434">
        <v>0.23</v>
      </c>
    </row>
    <row r="15" spans="1:10" ht="15.75" thickBot="1" x14ac:dyDescent="0.3">
      <c r="A15" s="518"/>
      <c r="B15" s="145" t="s">
        <v>243</v>
      </c>
      <c r="C15" s="447">
        <v>0.01</v>
      </c>
      <c r="D15" s="448">
        <v>0.05</v>
      </c>
      <c r="E15" s="448">
        <v>0.11</v>
      </c>
      <c r="F15" s="448">
        <v>0.11</v>
      </c>
      <c r="G15" s="450">
        <v>0.11</v>
      </c>
      <c r="H15" s="451">
        <v>0.1</v>
      </c>
    </row>
    <row r="16" spans="1:10" x14ac:dyDescent="0.25">
      <c r="A16" s="517" t="s">
        <v>38</v>
      </c>
      <c r="B16" s="144" t="s">
        <v>114</v>
      </c>
      <c r="C16" s="439">
        <v>14157</v>
      </c>
      <c r="D16" s="440">
        <v>16659</v>
      </c>
      <c r="E16" s="440">
        <v>17043</v>
      </c>
      <c r="F16" s="440">
        <v>16398</v>
      </c>
      <c r="G16" s="440">
        <v>15928</v>
      </c>
      <c r="H16" s="441">
        <v>16035</v>
      </c>
    </row>
    <row r="17" spans="1:13" x14ac:dyDescent="0.25">
      <c r="A17" s="518"/>
      <c r="B17" s="145" t="s">
        <v>241</v>
      </c>
      <c r="C17" s="442">
        <v>0.97</v>
      </c>
      <c r="D17" s="455">
        <v>0.87</v>
      </c>
      <c r="E17" s="455">
        <v>0.87</v>
      </c>
      <c r="F17" s="455">
        <v>0.88</v>
      </c>
      <c r="G17" s="455">
        <v>0.88</v>
      </c>
      <c r="H17" s="456">
        <v>0.89</v>
      </c>
      <c r="K17" s="430"/>
      <c r="L17" s="430"/>
    </row>
    <row r="18" spans="1:13" x14ac:dyDescent="0.25">
      <c r="A18" s="518"/>
      <c r="B18" s="146" t="s">
        <v>242</v>
      </c>
      <c r="C18" s="442">
        <v>0.02</v>
      </c>
      <c r="D18" s="438">
        <v>0.11</v>
      </c>
      <c r="E18" s="438">
        <v>0.1</v>
      </c>
      <c r="F18" s="438">
        <v>0.09</v>
      </c>
      <c r="G18" s="438">
        <v>0.09</v>
      </c>
      <c r="H18" s="443">
        <v>0.08</v>
      </c>
    </row>
    <row r="19" spans="1:13" ht="15.75" thickBot="1" x14ac:dyDescent="0.3">
      <c r="A19" s="518"/>
      <c r="B19" s="145" t="s">
        <v>243</v>
      </c>
      <c r="C19" s="447">
        <v>0</v>
      </c>
      <c r="D19" s="448">
        <v>0.02</v>
      </c>
      <c r="E19" s="448">
        <v>0.02</v>
      </c>
      <c r="F19" s="448">
        <v>0.02</v>
      </c>
      <c r="G19" s="448">
        <v>0.02</v>
      </c>
      <c r="H19" s="449">
        <v>0.02</v>
      </c>
    </row>
    <row r="20" spans="1:13" x14ac:dyDescent="0.25">
      <c r="A20" s="517" t="s">
        <v>40</v>
      </c>
      <c r="B20" s="144" t="s">
        <v>114</v>
      </c>
      <c r="C20" s="439">
        <v>13430</v>
      </c>
      <c r="D20" s="440">
        <v>15777</v>
      </c>
      <c r="E20" s="440">
        <v>15942</v>
      </c>
      <c r="F20" s="440">
        <v>15073</v>
      </c>
      <c r="G20" s="440">
        <v>14475</v>
      </c>
      <c r="H20" s="441">
        <v>14735</v>
      </c>
    </row>
    <row r="21" spans="1:13" x14ac:dyDescent="0.25">
      <c r="A21" s="518"/>
      <c r="B21" s="145" t="s">
        <v>241</v>
      </c>
      <c r="C21" s="442">
        <v>0.97</v>
      </c>
      <c r="D21" s="455">
        <v>0.84</v>
      </c>
      <c r="E21" s="455">
        <v>0.85</v>
      </c>
      <c r="F21" s="455">
        <v>0.85</v>
      </c>
      <c r="G21" s="455">
        <v>0.85</v>
      </c>
      <c r="H21" s="456">
        <v>0.87</v>
      </c>
      <c r="K21" s="430"/>
      <c r="L21" s="430"/>
      <c r="M21" s="430"/>
    </row>
    <row r="22" spans="1:13" x14ac:dyDescent="0.25">
      <c r="A22" s="518"/>
      <c r="B22" s="146" t="s">
        <v>242</v>
      </c>
      <c r="C22" s="442">
        <v>0.02</v>
      </c>
      <c r="D22" s="438">
        <v>0.13</v>
      </c>
      <c r="E22" s="438">
        <v>0.12</v>
      </c>
      <c r="F22" s="438">
        <v>0.12</v>
      </c>
      <c r="G22" s="438">
        <v>0.11</v>
      </c>
      <c r="H22" s="443">
        <v>0.1</v>
      </c>
    </row>
    <row r="23" spans="1:13" ht="15.75" thickBot="1" x14ac:dyDescent="0.3">
      <c r="A23" s="518"/>
      <c r="B23" s="145" t="s">
        <v>243</v>
      </c>
      <c r="C23" s="447">
        <v>0</v>
      </c>
      <c r="D23" s="448">
        <v>0.02</v>
      </c>
      <c r="E23" s="448">
        <v>0.03</v>
      </c>
      <c r="F23" s="448">
        <v>0.02</v>
      </c>
      <c r="G23" s="448">
        <v>0.02</v>
      </c>
      <c r="H23" s="449">
        <v>0.02</v>
      </c>
    </row>
    <row r="24" spans="1:13" x14ac:dyDescent="0.25">
      <c r="A24" s="517" t="s">
        <v>46</v>
      </c>
      <c r="B24" s="144" t="s">
        <v>114</v>
      </c>
      <c r="C24" s="439">
        <v>11441</v>
      </c>
      <c r="D24" s="440">
        <v>14167</v>
      </c>
      <c r="E24" s="440">
        <v>14405</v>
      </c>
      <c r="F24" s="440">
        <v>15211</v>
      </c>
      <c r="G24" s="440">
        <v>15396</v>
      </c>
      <c r="H24" s="441">
        <v>16771</v>
      </c>
    </row>
    <row r="25" spans="1:13" x14ac:dyDescent="0.25">
      <c r="A25" s="518"/>
      <c r="B25" s="145" t="s">
        <v>241</v>
      </c>
      <c r="C25" s="442">
        <v>0.98</v>
      </c>
      <c r="D25" s="455">
        <v>0.87</v>
      </c>
      <c r="E25" s="455">
        <v>0.88</v>
      </c>
      <c r="F25" s="455">
        <v>0.88</v>
      </c>
      <c r="G25" s="455">
        <v>0.89</v>
      </c>
      <c r="H25" s="459">
        <v>0.91</v>
      </c>
      <c r="M25" s="430"/>
    </row>
    <row r="26" spans="1:13" x14ac:dyDescent="0.25">
      <c r="A26" s="518"/>
      <c r="B26" s="146" t="s">
        <v>242</v>
      </c>
      <c r="C26" s="442">
        <v>0.01</v>
      </c>
      <c r="D26" s="438">
        <v>0.1</v>
      </c>
      <c r="E26" s="438">
        <v>0.1</v>
      </c>
      <c r="F26" s="438">
        <v>0.1</v>
      </c>
      <c r="G26" s="438">
        <v>0.09</v>
      </c>
      <c r="H26" s="443">
        <v>7.0000000000000007E-2</v>
      </c>
    </row>
    <row r="27" spans="1:13" ht="15.75" thickBot="1" x14ac:dyDescent="0.3">
      <c r="A27" s="518"/>
      <c r="B27" s="145" t="s">
        <v>243</v>
      </c>
      <c r="C27" s="447">
        <v>0</v>
      </c>
      <c r="D27" s="448">
        <v>0.02</v>
      </c>
      <c r="E27" s="448">
        <v>0.02</v>
      </c>
      <c r="F27" s="448">
        <v>0.02</v>
      </c>
      <c r="G27" s="448">
        <v>0.02</v>
      </c>
      <c r="H27" s="449">
        <v>0.01</v>
      </c>
    </row>
    <row r="28" spans="1:13" x14ac:dyDescent="0.25">
      <c r="A28" s="517" t="s">
        <v>41</v>
      </c>
      <c r="B28" s="144" t="s">
        <v>114</v>
      </c>
      <c r="C28" s="439">
        <v>9317</v>
      </c>
      <c r="D28" s="440">
        <v>11524</v>
      </c>
      <c r="E28" s="440">
        <v>11595</v>
      </c>
      <c r="F28" s="440">
        <v>12383</v>
      </c>
      <c r="G28" s="440">
        <v>11867</v>
      </c>
      <c r="H28" s="441">
        <v>11967</v>
      </c>
    </row>
    <row r="29" spans="1:13" x14ac:dyDescent="0.25">
      <c r="A29" s="518"/>
      <c r="B29" s="145" t="s">
        <v>241</v>
      </c>
      <c r="C29" s="442">
        <v>0.98</v>
      </c>
      <c r="D29" s="455">
        <v>0.84</v>
      </c>
      <c r="E29" s="455">
        <v>0.83</v>
      </c>
      <c r="F29" s="455">
        <v>0.85</v>
      </c>
      <c r="G29" s="455">
        <v>0.85</v>
      </c>
      <c r="H29" s="456">
        <v>0.86</v>
      </c>
      <c r="J29" s="430"/>
      <c r="K29" s="430"/>
      <c r="L29" s="430"/>
    </row>
    <row r="30" spans="1:13" x14ac:dyDescent="0.25">
      <c r="A30" s="518"/>
      <c r="B30" s="146" t="s">
        <v>242</v>
      </c>
      <c r="C30" s="442">
        <v>0.02</v>
      </c>
      <c r="D30" s="438">
        <v>0.13</v>
      </c>
      <c r="E30" s="438">
        <v>0.14000000000000001</v>
      </c>
      <c r="F30" s="438">
        <v>0.12</v>
      </c>
      <c r="G30" s="438">
        <v>0.12</v>
      </c>
      <c r="H30" s="443">
        <v>0.11</v>
      </c>
    </row>
    <row r="31" spans="1:13" ht="15.75" thickBot="1" x14ac:dyDescent="0.3">
      <c r="A31" s="518"/>
      <c r="B31" s="145" t="s">
        <v>243</v>
      </c>
      <c r="C31" s="447">
        <v>0</v>
      </c>
      <c r="D31" s="448">
        <v>0.03</v>
      </c>
      <c r="E31" s="448">
        <v>0.03</v>
      </c>
      <c r="F31" s="448">
        <v>0.03</v>
      </c>
      <c r="G31" s="448">
        <v>0.02</v>
      </c>
      <c r="H31" s="449">
        <v>0.02</v>
      </c>
    </row>
    <row r="32" spans="1:13" x14ac:dyDescent="0.25">
      <c r="A32" s="517" t="s">
        <v>37</v>
      </c>
      <c r="B32" s="144" t="s">
        <v>114</v>
      </c>
      <c r="C32" s="439">
        <v>11932</v>
      </c>
      <c r="D32" s="440">
        <v>14942</v>
      </c>
      <c r="E32" s="440">
        <v>14886</v>
      </c>
      <c r="F32" s="440">
        <v>14164</v>
      </c>
      <c r="G32" s="440">
        <v>13698</v>
      </c>
      <c r="H32" s="441">
        <v>13791</v>
      </c>
      <c r="K32" s="430"/>
      <c r="L32" s="430"/>
      <c r="M32" s="430"/>
    </row>
    <row r="33" spans="1:13" x14ac:dyDescent="0.25">
      <c r="A33" s="518"/>
      <c r="B33" s="145" t="s">
        <v>241</v>
      </c>
      <c r="C33" s="442">
        <v>0.96</v>
      </c>
      <c r="D33" s="455">
        <v>0.81</v>
      </c>
      <c r="E33" s="455">
        <v>0.82</v>
      </c>
      <c r="F33" s="455">
        <v>0.84</v>
      </c>
      <c r="G33" s="455">
        <v>0.84</v>
      </c>
      <c r="H33" s="456">
        <v>0.84</v>
      </c>
      <c r="K33" s="430"/>
      <c r="L33" s="430"/>
    </row>
    <row r="34" spans="1:13" x14ac:dyDescent="0.25">
      <c r="A34" s="518"/>
      <c r="B34" s="146" t="s">
        <v>242</v>
      </c>
      <c r="C34" s="442">
        <v>0.03</v>
      </c>
      <c r="D34" s="438">
        <v>0.16</v>
      </c>
      <c r="E34" s="438">
        <v>0.14000000000000001</v>
      </c>
      <c r="F34" s="438">
        <v>0.12</v>
      </c>
      <c r="G34" s="438">
        <v>0.12</v>
      </c>
      <c r="H34" s="443">
        <v>0.12</v>
      </c>
    </row>
    <row r="35" spans="1:13" ht="15.75" thickBot="1" x14ac:dyDescent="0.3">
      <c r="A35" s="518"/>
      <c r="B35" s="145" t="s">
        <v>243</v>
      </c>
      <c r="C35" s="447">
        <v>0.01</v>
      </c>
      <c r="D35" s="448">
        <v>0.03</v>
      </c>
      <c r="E35" s="448">
        <v>0.03</v>
      </c>
      <c r="F35" s="448">
        <v>0.03</v>
      </c>
      <c r="G35" s="448">
        <v>0.04</v>
      </c>
      <c r="H35" s="449">
        <v>0.03</v>
      </c>
    </row>
    <row r="36" spans="1:13" x14ac:dyDescent="0.25">
      <c r="A36" s="517" t="s">
        <v>49</v>
      </c>
      <c r="B36" s="144" t="s">
        <v>114</v>
      </c>
      <c r="C36" s="439">
        <v>5845</v>
      </c>
      <c r="D36" s="440">
        <v>7603</v>
      </c>
      <c r="E36" s="440">
        <v>7988</v>
      </c>
      <c r="F36" s="440">
        <v>8013</v>
      </c>
      <c r="G36" s="440">
        <v>7412</v>
      </c>
      <c r="H36" s="441">
        <v>7576</v>
      </c>
    </row>
    <row r="37" spans="1:13" x14ac:dyDescent="0.25">
      <c r="A37" s="518"/>
      <c r="B37" s="145" t="s">
        <v>241</v>
      </c>
      <c r="C37" s="432">
        <v>0.95</v>
      </c>
      <c r="D37" s="461">
        <v>0.77</v>
      </c>
      <c r="E37" s="463">
        <v>0.75</v>
      </c>
      <c r="F37" s="461">
        <v>0.76</v>
      </c>
      <c r="G37" s="463">
        <v>0.75</v>
      </c>
      <c r="H37" s="464">
        <v>0.77</v>
      </c>
    </row>
    <row r="38" spans="1:13" x14ac:dyDescent="0.25">
      <c r="A38" s="518"/>
      <c r="B38" s="146" t="s">
        <v>242</v>
      </c>
      <c r="C38" s="442">
        <v>0.03</v>
      </c>
      <c r="D38" s="438">
        <v>0.17</v>
      </c>
      <c r="E38" s="433">
        <v>0.18</v>
      </c>
      <c r="F38" s="452">
        <v>0.17</v>
      </c>
      <c r="G38" s="433">
        <v>0.18</v>
      </c>
      <c r="H38" s="443">
        <v>0.17</v>
      </c>
    </row>
    <row r="39" spans="1:13" ht="15.75" thickBot="1" x14ac:dyDescent="0.3">
      <c r="A39" s="518"/>
      <c r="B39" s="145" t="s">
        <v>243</v>
      </c>
      <c r="C39" s="453">
        <v>0.01</v>
      </c>
      <c r="D39" s="448">
        <v>0.05</v>
      </c>
      <c r="E39" s="450">
        <v>0.06</v>
      </c>
      <c r="F39" s="454">
        <v>0.05</v>
      </c>
      <c r="G39" s="450">
        <v>0.06</v>
      </c>
      <c r="H39" s="449">
        <v>0.05</v>
      </c>
    </row>
    <row r="40" spans="1:13" x14ac:dyDescent="0.25">
      <c r="A40" s="517" t="s">
        <v>39</v>
      </c>
      <c r="B40" s="144" t="s">
        <v>114</v>
      </c>
      <c r="C40" s="439">
        <v>16147</v>
      </c>
      <c r="D40" s="440">
        <v>21638</v>
      </c>
      <c r="E40" s="440">
        <v>21208</v>
      </c>
      <c r="F40" s="440">
        <v>21412</v>
      </c>
      <c r="G40" s="440">
        <v>20929</v>
      </c>
      <c r="H40" s="441">
        <v>21549</v>
      </c>
    </row>
    <row r="41" spans="1:13" x14ac:dyDescent="0.25">
      <c r="A41" s="518"/>
      <c r="B41" s="145" t="s">
        <v>241</v>
      </c>
      <c r="C41" s="442">
        <v>0.96</v>
      </c>
      <c r="D41" s="461">
        <v>0.76</v>
      </c>
      <c r="E41" s="461">
        <v>0.77</v>
      </c>
      <c r="F41" s="461">
        <v>0.78</v>
      </c>
      <c r="G41" s="461">
        <v>0.79</v>
      </c>
      <c r="H41" s="456">
        <v>0.8</v>
      </c>
    </row>
    <row r="42" spans="1:13" x14ac:dyDescent="0.25">
      <c r="A42" s="518"/>
      <c r="B42" s="146" t="s">
        <v>242</v>
      </c>
      <c r="C42" s="442">
        <v>0.03</v>
      </c>
      <c r="D42" s="438">
        <v>0.2</v>
      </c>
      <c r="E42" s="438">
        <v>0.18</v>
      </c>
      <c r="F42" s="438">
        <v>0.17</v>
      </c>
      <c r="G42" s="438">
        <v>0.16</v>
      </c>
      <c r="H42" s="443">
        <v>0.15</v>
      </c>
    </row>
    <row r="43" spans="1:13" ht="15.75" thickBot="1" x14ac:dyDescent="0.3">
      <c r="A43" s="518"/>
      <c r="B43" s="145" t="s">
        <v>243</v>
      </c>
      <c r="C43" s="447">
        <v>0</v>
      </c>
      <c r="D43" s="448">
        <v>0.03</v>
      </c>
      <c r="E43" s="448">
        <v>0.04</v>
      </c>
      <c r="F43" s="448">
        <v>0.04</v>
      </c>
      <c r="G43" s="448">
        <v>0.04</v>
      </c>
      <c r="H43" s="449">
        <v>0.03</v>
      </c>
    </row>
    <row r="44" spans="1:13" x14ac:dyDescent="0.25">
      <c r="A44" s="517" t="s">
        <v>42</v>
      </c>
      <c r="B44" s="144" t="s">
        <v>114</v>
      </c>
      <c r="C44" s="439">
        <v>9647</v>
      </c>
      <c r="D44" s="440">
        <v>11574</v>
      </c>
      <c r="E44" s="440">
        <v>11017</v>
      </c>
      <c r="F44" s="440">
        <v>10756</v>
      </c>
      <c r="G44" s="440">
        <v>9794</v>
      </c>
      <c r="H44" s="441">
        <v>9795</v>
      </c>
    </row>
    <row r="45" spans="1:13" x14ac:dyDescent="0.25">
      <c r="A45" s="518"/>
      <c r="B45" s="145" t="s">
        <v>241</v>
      </c>
      <c r="C45" s="442">
        <v>0.97</v>
      </c>
      <c r="D45" s="455">
        <v>0.86</v>
      </c>
      <c r="E45" s="455">
        <v>0.86</v>
      </c>
      <c r="F45" s="455">
        <v>0.86</v>
      </c>
      <c r="G45" s="455">
        <v>0.86</v>
      </c>
      <c r="H45" s="456">
        <v>0.86</v>
      </c>
      <c r="I45" s="430"/>
      <c r="J45" s="430"/>
      <c r="K45" s="430"/>
      <c r="L45" s="430"/>
      <c r="M45" s="430"/>
    </row>
    <row r="46" spans="1:13" x14ac:dyDescent="0.25">
      <c r="A46" s="518"/>
      <c r="B46" s="146" t="s">
        <v>242</v>
      </c>
      <c r="C46" s="442">
        <v>0.02</v>
      </c>
      <c r="D46" s="438">
        <v>0.11</v>
      </c>
      <c r="E46" s="438">
        <v>0.11</v>
      </c>
      <c r="F46" s="438">
        <v>0.11</v>
      </c>
      <c r="G46" s="438">
        <v>0.11</v>
      </c>
      <c r="H46" s="443">
        <v>0.11</v>
      </c>
      <c r="K46" s="430"/>
      <c r="L46" s="430"/>
    </row>
    <row r="47" spans="1:13" ht="15.75" thickBot="1" x14ac:dyDescent="0.3">
      <c r="A47" s="518"/>
      <c r="B47" s="145" t="s">
        <v>243</v>
      </c>
      <c r="C47" s="447">
        <v>0.01</v>
      </c>
      <c r="D47" s="448">
        <v>0.02</v>
      </c>
      <c r="E47" s="448">
        <v>0.03</v>
      </c>
      <c r="F47" s="448">
        <v>0.02</v>
      </c>
      <c r="G47" s="448">
        <v>0.03</v>
      </c>
      <c r="H47" s="449">
        <v>0.02</v>
      </c>
    </row>
    <row r="48" spans="1:13" x14ac:dyDescent="0.25">
      <c r="A48" s="517" t="s">
        <v>50</v>
      </c>
      <c r="B48" s="144" t="s">
        <v>114</v>
      </c>
      <c r="C48" s="439">
        <v>9104</v>
      </c>
      <c r="D48" s="440">
        <v>10150</v>
      </c>
      <c r="E48" s="440">
        <v>9650</v>
      </c>
      <c r="F48" s="440">
        <v>9369</v>
      </c>
      <c r="G48" s="440">
        <v>9196</v>
      </c>
      <c r="H48" s="441">
        <v>9323</v>
      </c>
    </row>
    <row r="49" spans="1:12" x14ac:dyDescent="0.25">
      <c r="A49" s="518"/>
      <c r="B49" s="145" t="s">
        <v>241</v>
      </c>
      <c r="C49" s="442">
        <v>0.97</v>
      </c>
      <c r="D49" s="455">
        <v>0.84</v>
      </c>
      <c r="E49" s="455">
        <v>0.84</v>
      </c>
      <c r="F49" s="455">
        <v>0.86</v>
      </c>
      <c r="G49" s="455">
        <v>0.86</v>
      </c>
      <c r="H49" s="456">
        <v>0.87</v>
      </c>
      <c r="J49" s="430"/>
      <c r="K49" s="430"/>
      <c r="L49" s="430"/>
    </row>
    <row r="50" spans="1:12" x14ac:dyDescent="0.25">
      <c r="A50" s="518"/>
      <c r="B50" s="146" t="s">
        <v>242</v>
      </c>
      <c r="C50" s="442">
        <v>0.02</v>
      </c>
      <c r="D50" s="438">
        <v>0.14000000000000001</v>
      </c>
      <c r="E50" s="438">
        <v>0.13</v>
      </c>
      <c r="F50" s="438">
        <v>0.11</v>
      </c>
      <c r="G50" s="438">
        <v>0.11</v>
      </c>
      <c r="H50" s="443">
        <v>0.1</v>
      </c>
    </row>
    <row r="51" spans="1:12" ht="15.75" thickBot="1" x14ac:dyDescent="0.3">
      <c r="A51" s="518"/>
      <c r="B51" s="145" t="s">
        <v>243</v>
      </c>
      <c r="C51" s="447">
        <v>0</v>
      </c>
      <c r="D51" s="448">
        <v>0.02</v>
      </c>
      <c r="E51" s="448">
        <v>0.03</v>
      </c>
      <c r="F51" s="448">
        <v>0.03</v>
      </c>
      <c r="G51" s="448">
        <v>0.03</v>
      </c>
      <c r="H51" s="449">
        <v>0.03</v>
      </c>
    </row>
    <row r="52" spans="1:12" x14ac:dyDescent="0.25">
      <c r="A52" s="517" t="s">
        <v>47</v>
      </c>
      <c r="B52" s="144" t="s">
        <v>114</v>
      </c>
      <c r="C52" s="439">
        <v>6945</v>
      </c>
      <c r="D52" s="440">
        <v>7620</v>
      </c>
      <c r="E52" s="440">
        <v>7542</v>
      </c>
      <c r="F52" s="440">
        <v>7343</v>
      </c>
      <c r="G52" s="440">
        <v>7098</v>
      </c>
      <c r="H52" s="441">
        <v>7203</v>
      </c>
    </row>
    <row r="53" spans="1:12" x14ac:dyDescent="0.25">
      <c r="A53" s="518"/>
      <c r="B53" s="145" t="s">
        <v>241</v>
      </c>
      <c r="C53" s="442">
        <v>0.98</v>
      </c>
      <c r="D53" s="460">
        <v>0.91</v>
      </c>
      <c r="E53" s="460">
        <v>0.92</v>
      </c>
      <c r="F53" s="460">
        <v>0.9</v>
      </c>
      <c r="G53" s="460">
        <v>0.91</v>
      </c>
      <c r="H53" s="459">
        <v>0.91</v>
      </c>
      <c r="J53" s="430"/>
      <c r="K53" s="430"/>
      <c r="L53" s="430"/>
    </row>
    <row r="54" spans="1:12" x14ac:dyDescent="0.25">
      <c r="A54" s="518"/>
      <c r="B54" s="146" t="s">
        <v>242</v>
      </c>
      <c r="C54" s="442">
        <v>0.01</v>
      </c>
      <c r="D54" s="438">
        <v>7.0000000000000007E-2</v>
      </c>
      <c r="E54" s="438">
        <v>0.05</v>
      </c>
      <c r="F54" s="438">
        <v>7.0000000000000007E-2</v>
      </c>
      <c r="G54" s="438">
        <v>0.06</v>
      </c>
      <c r="H54" s="443">
        <v>0.06</v>
      </c>
    </row>
    <row r="55" spans="1:12" ht="15.75" thickBot="1" x14ac:dyDescent="0.3">
      <c r="A55" s="518"/>
      <c r="B55" s="145" t="s">
        <v>243</v>
      </c>
      <c r="C55" s="447">
        <v>0</v>
      </c>
      <c r="D55" s="448">
        <v>0.01</v>
      </c>
      <c r="E55" s="448">
        <v>0.01</v>
      </c>
      <c r="F55" s="448">
        <v>0.02</v>
      </c>
      <c r="G55" s="448">
        <v>0.02</v>
      </c>
      <c r="H55" s="449">
        <v>0.02</v>
      </c>
    </row>
    <row r="56" spans="1:12" x14ac:dyDescent="0.25">
      <c r="A56" s="517" t="s">
        <v>43</v>
      </c>
      <c r="B56" s="144" t="s">
        <v>114</v>
      </c>
      <c r="C56" s="439">
        <v>9444</v>
      </c>
      <c r="D56" s="440">
        <v>10551</v>
      </c>
      <c r="E56" s="440">
        <v>9292</v>
      </c>
      <c r="F56" s="440">
        <v>9078</v>
      </c>
      <c r="G56" s="440">
        <v>8145</v>
      </c>
      <c r="H56" s="441">
        <v>7873</v>
      </c>
    </row>
    <row r="57" spans="1:12" x14ac:dyDescent="0.25">
      <c r="A57" s="518"/>
      <c r="B57" s="145" t="s">
        <v>241</v>
      </c>
      <c r="C57" s="442">
        <v>0.99</v>
      </c>
      <c r="D57" s="460">
        <v>0.95</v>
      </c>
      <c r="E57" s="460">
        <v>0.95</v>
      </c>
      <c r="F57" s="460">
        <v>0.94</v>
      </c>
      <c r="G57" s="460">
        <v>0.93</v>
      </c>
      <c r="H57" s="459">
        <v>0.93</v>
      </c>
    </row>
    <row r="58" spans="1:12" x14ac:dyDescent="0.25">
      <c r="A58" s="518"/>
      <c r="B58" s="146" t="s">
        <v>242</v>
      </c>
      <c r="C58" s="442">
        <v>0</v>
      </c>
      <c r="D58" s="438">
        <v>0.03</v>
      </c>
      <c r="E58" s="438">
        <v>0.04</v>
      </c>
      <c r="F58" s="433">
        <v>0.04</v>
      </c>
      <c r="G58" s="433">
        <v>0.04</v>
      </c>
      <c r="H58" s="443">
        <v>0.03</v>
      </c>
      <c r="K58" s="430"/>
      <c r="L58" s="430"/>
    </row>
    <row r="59" spans="1:12" ht="15.75" thickBot="1" x14ac:dyDescent="0.3">
      <c r="A59" s="518"/>
      <c r="B59" s="145" t="s">
        <v>243</v>
      </c>
      <c r="C59" s="447">
        <v>0</v>
      </c>
      <c r="D59" s="448">
        <v>0.01</v>
      </c>
      <c r="E59" s="448">
        <v>0.01</v>
      </c>
      <c r="F59" s="450">
        <v>0.01</v>
      </c>
      <c r="G59" s="450">
        <v>0.01</v>
      </c>
      <c r="H59" s="449">
        <v>0.01</v>
      </c>
    </row>
    <row r="60" spans="1:12" x14ac:dyDescent="0.25">
      <c r="A60" s="517" t="s">
        <v>52</v>
      </c>
      <c r="B60" s="144" t="s">
        <v>114</v>
      </c>
      <c r="C60" s="439">
        <v>5853</v>
      </c>
      <c r="D60" s="440">
        <v>7664</v>
      </c>
      <c r="E60" s="440">
        <v>7926</v>
      </c>
      <c r="F60" s="440">
        <v>7441</v>
      </c>
      <c r="G60" s="440">
        <v>6441</v>
      </c>
      <c r="H60" s="441">
        <v>6344</v>
      </c>
    </row>
    <row r="61" spans="1:12" x14ac:dyDescent="0.25">
      <c r="A61" s="518"/>
      <c r="B61" s="145" t="s">
        <v>241</v>
      </c>
      <c r="C61" s="442">
        <v>0.95</v>
      </c>
      <c r="D61" s="455">
        <v>0.83</v>
      </c>
      <c r="E61" s="455">
        <v>0.83</v>
      </c>
      <c r="F61" s="455">
        <v>0.85</v>
      </c>
      <c r="G61" s="455">
        <v>0.86</v>
      </c>
      <c r="H61" s="456">
        <v>0.85</v>
      </c>
    </row>
    <row r="62" spans="1:12" x14ac:dyDescent="0.25">
      <c r="A62" s="518"/>
      <c r="B62" s="146" t="s">
        <v>242</v>
      </c>
      <c r="C62" s="442">
        <v>0.03</v>
      </c>
      <c r="D62" s="438">
        <v>0.13</v>
      </c>
      <c r="E62" s="438">
        <v>0.13</v>
      </c>
      <c r="F62" s="438">
        <v>0.11</v>
      </c>
      <c r="G62" s="438">
        <v>0.09</v>
      </c>
      <c r="H62" s="443">
        <v>0.1</v>
      </c>
    </row>
    <row r="63" spans="1:12" ht="15.75" thickBot="1" x14ac:dyDescent="0.3">
      <c r="A63" s="518"/>
      <c r="B63" s="145" t="s">
        <v>243</v>
      </c>
      <c r="C63" s="447">
        <v>0.01</v>
      </c>
      <c r="D63" s="448">
        <v>0.04</v>
      </c>
      <c r="E63" s="448">
        <v>0.04</v>
      </c>
      <c r="F63" s="448">
        <v>0.03</v>
      </c>
      <c r="G63" s="448">
        <v>0.03</v>
      </c>
      <c r="H63" s="449">
        <v>0.03</v>
      </c>
    </row>
    <row r="64" spans="1:12" x14ac:dyDescent="0.25">
      <c r="A64" s="517" t="s">
        <v>45</v>
      </c>
      <c r="B64" s="144" t="s">
        <v>114</v>
      </c>
      <c r="C64" s="439">
        <v>2923</v>
      </c>
      <c r="D64" s="440">
        <v>3968</v>
      </c>
      <c r="E64" s="440">
        <v>4417</v>
      </c>
      <c r="F64" s="440">
        <v>4488</v>
      </c>
      <c r="G64" s="440">
        <v>4938</v>
      </c>
      <c r="H64" s="441">
        <v>5122</v>
      </c>
      <c r="J64" s="430"/>
      <c r="K64" s="430"/>
      <c r="L64" s="430"/>
    </row>
    <row r="65" spans="1:14" x14ac:dyDescent="0.25">
      <c r="A65" s="518"/>
      <c r="B65" s="145" t="s">
        <v>241</v>
      </c>
      <c r="C65" s="442">
        <v>0.96</v>
      </c>
      <c r="D65" s="455">
        <v>0.86</v>
      </c>
      <c r="E65" s="455">
        <v>0.89</v>
      </c>
      <c r="F65" s="455">
        <v>0.88</v>
      </c>
      <c r="G65" s="455">
        <v>0.89</v>
      </c>
      <c r="H65" s="456">
        <v>0.88</v>
      </c>
    </row>
    <row r="66" spans="1:14" x14ac:dyDescent="0.25">
      <c r="A66" s="518"/>
      <c r="B66" s="146" t="s">
        <v>242</v>
      </c>
      <c r="C66" s="442">
        <v>0.01</v>
      </c>
      <c r="D66" s="438">
        <v>0.08</v>
      </c>
      <c r="E66" s="438">
        <v>7.0000000000000007E-2</v>
      </c>
      <c r="F66" s="438">
        <v>0.06</v>
      </c>
      <c r="G66" s="438">
        <v>0.06</v>
      </c>
      <c r="H66" s="443">
        <v>0.06</v>
      </c>
      <c r="K66" s="430"/>
      <c r="L66" s="430"/>
    </row>
    <row r="67" spans="1:14" ht="15.75" thickBot="1" x14ac:dyDescent="0.3">
      <c r="A67" s="518"/>
      <c r="B67" s="145" t="s">
        <v>243</v>
      </c>
      <c r="C67" s="447">
        <v>0.01</v>
      </c>
      <c r="D67" s="448">
        <v>0.04</v>
      </c>
      <c r="E67" s="448">
        <v>0.03</v>
      </c>
      <c r="F67" s="448">
        <v>0.04</v>
      </c>
      <c r="G67" s="448">
        <v>0.04</v>
      </c>
      <c r="H67" s="449">
        <v>0.04</v>
      </c>
    </row>
    <row r="68" spans="1:14" x14ac:dyDescent="0.25">
      <c r="A68" s="517" t="s">
        <v>48</v>
      </c>
      <c r="B68" s="144" t="s">
        <v>114</v>
      </c>
      <c r="C68" s="439">
        <v>4146</v>
      </c>
      <c r="D68" s="440">
        <v>4716</v>
      </c>
      <c r="E68" s="440">
        <v>4589</v>
      </c>
      <c r="F68" s="440">
        <v>4474</v>
      </c>
      <c r="G68" s="440">
        <v>4509</v>
      </c>
      <c r="H68" s="441">
        <v>4866</v>
      </c>
    </row>
    <row r="69" spans="1:14" x14ac:dyDescent="0.25">
      <c r="A69" s="518"/>
      <c r="B69" s="145" t="s">
        <v>241</v>
      </c>
      <c r="C69" s="442">
        <v>0.96</v>
      </c>
      <c r="D69" s="460">
        <v>0.9</v>
      </c>
      <c r="E69" s="460">
        <v>0.9</v>
      </c>
      <c r="F69" s="460">
        <v>0.91</v>
      </c>
      <c r="G69" s="460">
        <v>0.92</v>
      </c>
      <c r="H69" s="459">
        <v>0.91</v>
      </c>
    </row>
    <row r="70" spans="1:14" x14ac:dyDescent="0.25">
      <c r="A70" s="518"/>
      <c r="B70" s="146" t="s">
        <v>242</v>
      </c>
      <c r="C70" s="442">
        <v>0.02</v>
      </c>
      <c r="D70" s="438">
        <v>0.08</v>
      </c>
      <c r="E70" s="438">
        <v>0.08</v>
      </c>
      <c r="F70" s="438">
        <v>7.0000000000000007E-2</v>
      </c>
      <c r="G70" s="438">
        <v>0.06</v>
      </c>
      <c r="H70" s="443">
        <v>0.06</v>
      </c>
    </row>
    <row r="71" spans="1:14" ht="15.75" thickBot="1" x14ac:dyDescent="0.3">
      <c r="A71" s="518"/>
      <c r="B71" s="145" t="s">
        <v>243</v>
      </c>
      <c r="C71" s="447">
        <v>0</v>
      </c>
      <c r="D71" s="448">
        <v>0.01</v>
      </c>
      <c r="E71" s="448">
        <v>0.02</v>
      </c>
      <c r="F71" s="448">
        <v>0.01</v>
      </c>
      <c r="G71" s="448">
        <v>0.01</v>
      </c>
      <c r="H71" s="449">
        <v>0.02</v>
      </c>
    </row>
    <row r="72" spans="1:14" x14ac:dyDescent="0.25">
      <c r="A72" s="514" t="s">
        <v>44</v>
      </c>
      <c r="B72" s="144" t="s">
        <v>114</v>
      </c>
      <c r="C72" s="439">
        <v>2206</v>
      </c>
      <c r="D72" s="440">
        <v>2188</v>
      </c>
      <c r="E72" s="440">
        <v>2025</v>
      </c>
      <c r="F72" s="440">
        <v>1899</v>
      </c>
      <c r="G72" s="440">
        <v>1859</v>
      </c>
      <c r="H72" s="441">
        <v>1805</v>
      </c>
      <c r="M72" s="430"/>
      <c r="N72" s="430"/>
    </row>
    <row r="73" spans="1:14" x14ac:dyDescent="0.25">
      <c r="A73" s="515"/>
      <c r="B73" s="145" t="s">
        <v>241</v>
      </c>
      <c r="C73" s="442">
        <v>0.98</v>
      </c>
      <c r="D73" s="460">
        <v>0.92</v>
      </c>
      <c r="E73" s="460">
        <v>0.9</v>
      </c>
      <c r="F73" s="455">
        <v>0.88</v>
      </c>
      <c r="G73" s="455">
        <v>0.86</v>
      </c>
      <c r="H73" s="456">
        <v>0.86</v>
      </c>
    </row>
    <row r="74" spans="1:14" x14ac:dyDescent="0.25">
      <c r="A74" s="515"/>
      <c r="B74" s="146" t="s">
        <v>242</v>
      </c>
      <c r="C74" s="442">
        <v>0.01</v>
      </c>
      <c r="D74" s="438">
        <v>0.04</v>
      </c>
      <c r="E74" s="438">
        <v>0.06</v>
      </c>
      <c r="F74" s="438">
        <v>0.05</v>
      </c>
      <c r="G74" s="438">
        <v>0.05</v>
      </c>
      <c r="H74" s="443">
        <v>0.05</v>
      </c>
    </row>
    <row r="75" spans="1:14" ht="15.75" thickBot="1" x14ac:dyDescent="0.3">
      <c r="A75" s="516"/>
      <c r="B75" s="147" t="s">
        <v>243</v>
      </c>
      <c r="C75" s="444">
        <v>0</v>
      </c>
      <c r="D75" s="445">
        <v>0.01</v>
      </c>
      <c r="E75" s="445">
        <v>0.02</v>
      </c>
      <c r="F75" s="445">
        <v>0.03</v>
      </c>
      <c r="G75" s="445">
        <v>0.03</v>
      </c>
      <c r="H75" s="446">
        <v>0.03</v>
      </c>
    </row>
  </sheetData>
  <sheetProtection algorithmName="SHA-512" hashValue="YalEzjXMbOybIHNmH0Hu0cgR/QriUHGkukQOevCF0vwmCwcTuLfj9AQyuHHMdxG/V7Fw08w9n2b3qsWor7fJUw==" saltValue="rT6fd5LIKGOKKWDt31ApCg==" spinCount="100000" sheet="1" objects="1" scenarios="1"/>
  <mergeCells count="18">
    <mergeCell ref="A72:A75"/>
    <mergeCell ref="A64:A67"/>
    <mergeCell ref="A68:A71"/>
    <mergeCell ref="A56:A59"/>
    <mergeCell ref="A60:A63"/>
    <mergeCell ref="A48:A51"/>
    <mergeCell ref="A52:A55"/>
    <mergeCell ref="A40:A43"/>
    <mergeCell ref="A44:A47"/>
    <mergeCell ref="A32:A35"/>
    <mergeCell ref="A36:A39"/>
    <mergeCell ref="A24:A27"/>
    <mergeCell ref="A28:A31"/>
    <mergeCell ref="A16:A19"/>
    <mergeCell ref="A20:A23"/>
    <mergeCell ref="C5:H5"/>
    <mergeCell ref="A8:A11"/>
    <mergeCell ref="A12:A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6"/>
  <sheetViews>
    <sheetView topLeftCell="A8" zoomScale="90" zoomScaleNormal="90" workbookViewId="0">
      <selection activeCell="M17" sqref="M17"/>
    </sheetView>
  </sheetViews>
  <sheetFormatPr defaultRowHeight="15" x14ac:dyDescent="0.25"/>
  <cols>
    <col min="1" max="1" width="19" customWidth="1"/>
    <col min="2" max="2" width="7.140625" customWidth="1"/>
    <col min="3" max="4" width="7.42578125" customWidth="1"/>
    <col min="5" max="5" width="7.7109375" customWidth="1"/>
    <col min="6" max="6" width="7.28515625" customWidth="1"/>
    <col min="7" max="7" width="8.28515625" bestFit="1" customWidth="1"/>
    <col min="8" max="8" width="7.28515625" customWidth="1"/>
    <col min="9" max="9" width="7.85546875" customWidth="1"/>
    <col min="10" max="10" width="7.7109375" customWidth="1"/>
    <col min="11" max="11" width="7.42578125" customWidth="1"/>
    <col min="12" max="12" width="7" customWidth="1"/>
    <col min="13" max="13" width="7.42578125" customWidth="1"/>
    <col min="14" max="14" width="7.85546875" customWidth="1"/>
    <col min="15" max="15" width="7.42578125" customWidth="1"/>
    <col min="16" max="16" width="7.85546875" customWidth="1"/>
    <col min="17" max="17" width="7.42578125" customWidth="1"/>
    <col min="18" max="18" width="7.140625" customWidth="1"/>
    <col min="19" max="19" width="7.42578125" customWidth="1"/>
    <col min="20" max="20" width="7.140625" bestFit="1" customWidth="1"/>
    <col min="21" max="21" width="8.140625" customWidth="1"/>
    <col min="22" max="22" width="7.42578125" customWidth="1"/>
    <col min="23" max="25" width="7.7109375" customWidth="1"/>
  </cols>
  <sheetData>
    <row r="1" spans="1:25" ht="27.75" customHeight="1" x14ac:dyDescent="0.25">
      <c r="A1" s="523" t="s">
        <v>136</v>
      </c>
      <c r="B1" s="523"/>
      <c r="C1" s="523"/>
      <c r="D1" s="523"/>
      <c r="E1" s="523"/>
      <c r="F1" s="523"/>
      <c r="G1" s="523"/>
      <c r="H1" s="523"/>
    </row>
    <row r="2" spans="1:25" ht="30" customHeight="1" x14ac:dyDescent="0.25">
      <c r="A2" s="524" t="s">
        <v>212</v>
      </c>
      <c r="B2" s="524"/>
      <c r="C2" s="524"/>
      <c r="D2" s="524"/>
      <c r="E2" s="524"/>
      <c r="F2" s="524"/>
      <c r="G2" s="524"/>
      <c r="H2" s="524"/>
      <c r="I2" s="524"/>
      <c r="J2" s="524"/>
      <c r="K2" s="524"/>
      <c r="L2" s="524"/>
      <c r="M2" s="524"/>
      <c r="N2" s="524"/>
      <c r="O2" s="524"/>
      <c r="P2" s="524"/>
      <c r="Q2" s="524"/>
      <c r="R2" s="524"/>
      <c r="S2" s="524"/>
      <c r="T2" s="524"/>
      <c r="U2" s="524"/>
      <c r="V2" s="524"/>
      <c r="W2" s="524"/>
      <c r="X2" s="524"/>
      <c r="Y2" s="524"/>
    </row>
    <row r="3" spans="1:25" x14ac:dyDescent="0.25">
      <c r="A3" s="25"/>
      <c r="B3" s="527">
        <v>2000</v>
      </c>
      <c r="C3" s="528"/>
      <c r="D3" s="527">
        <v>2001</v>
      </c>
      <c r="E3" s="528"/>
      <c r="F3" s="527">
        <v>2002</v>
      </c>
      <c r="G3" s="528"/>
      <c r="H3" s="525">
        <v>2003</v>
      </c>
      <c r="I3" s="525">
        <v>2004</v>
      </c>
      <c r="J3" s="525">
        <v>2005</v>
      </c>
      <c r="K3" s="525">
        <v>2006</v>
      </c>
      <c r="L3" s="525">
        <v>2007</v>
      </c>
      <c r="M3" s="525">
        <v>2008</v>
      </c>
      <c r="N3" s="525">
        <v>2009</v>
      </c>
      <c r="O3" s="525">
        <v>2010</v>
      </c>
      <c r="P3" s="525">
        <v>2011</v>
      </c>
      <c r="Q3" s="525">
        <v>2012</v>
      </c>
      <c r="R3" s="525">
        <v>2013</v>
      </c>
      <c r="S3" s="525">
        <v>2014</v>
      </c>
      <c r="T3" s="527">
        <v>2015</v>
      </c>
      <c r="U3" s="528"/>
      <c r="V3" s="525">
        <v>2016</v>
      </c>
      <c r="W3" s="525">
        <v>2017</v>
      </c>
      <c r="X3" s="525">
        <v>2018</v>
      </c>
      <c r="Y3" s="525">
        <v>2019</v>
      </c>
    </row>
    <row r="4" spans="1:25" ht="39.75" customHeight="1" x14ac:dyDescent="0.25">
      <c r="A4" s="174"/>
      <c r="B4" s="178" t="s">
        <v>123</v>
      </c>
      <c r="C4" s="177" t="s">
        <v>124</v>
      </c>
      <c r="D4" s="178" t="s">
        <v>123</v>
      </c>
      <c r="E4" s="177" t="s">
        <v>124</v>
      </c>
      <c r="F4" s="178" t="s">
        <v>123</v>
      </c>
      <c r="G4" s="177" t="s">
        <v>124</v>
      </c>
      <c r="H4" s="526"/>
      <c r="I4" s="526"/>
      <c r="J4" s="526"/>
      <c r="K4" s="526"/>
      <c r="L4" s="526"/>
      <c r="M4" s="526"/>
      <c r="N4" s="526"/>
      <c r="O4" s="526"/>
      <c r="P4" s="526"/>
      <c r="Q4" s="526"/>
      <c r="R4" s="526"/>
      <c r="S4" s="526"/>
      <c r="T4" s="29" t="s">
        <v>123</v>
      </c>
      <c r="U4" s="177" t="s">
        <v>125</v>
      </c>
      <c r="V4" s="526"/>
      <c r="W4" s="526"/>
      <c r="X4" s="526"/>
      <c r="Y4" s="526"/>
    </row>
    <row r="5" spans="1:25" x14ac:dyDescent="0.25">
      <c r="A5" s="28" t="s">
        <v>114</v>
      </c>
      <c r="B5" s="39">
        <v>35447</v>
      </c>
      <c r="C5" s="39">
        <v>52004</v>
      </c>
      <c r="D5" s="39">
        <v>13102</v>
      </c>
      <c r="E5" s="39">
        <v>55801</v>
      </c>
      <c r="F5" s="39">
        <v>469</v>
      </c>
      <c r="G5" s="39">
        <v>58427</v>
      </c>
      <c r="H5" s="39">
        <v>59298</v>
      </c>
      <c r="I5" s="41">
        <v>58755</v>
      </c>
      <c r="J5" s="39">
        <v>58353</v>
      </c>
      <c r="K5" s="41">
        <v>57016</v>
      </c>
      <c r="L5" s="41">
        <v>57745</v>
      </c>
      <c r="M5" s="41">
        <v>58595</v>
      </c>
      <c r="N5" s="180">
        <v>60526</v>
      </c>
      <c r="O5" s="180">
        <v>63582</v>
      </c>
      <c r="P5" s="180">
        <v>64516</v>
      </c>
      <c r="Q5" s="180">
        <v>65195</v>
      </c>
      <c r="R5" s="180">
        <v>65697</v>
      </c>
      <c r="S5" s="41">
        <v>67420</v>
      </c>
      <c r="T5" s="38">
        <v>45121</v>
      </c>
      <c r="U5" s="39">
        <v>50015</v>
      </c>
      <c r="V5" s="41">
        <v>68664</v>
      </c>
      <c r="W5" s="41">
        <v>67357</v>
      </c>
      <c r="X5" s="41">
        <v>66336</v>
      </c>
      <c r="Y5" s="39">
        <v>63977</v>
      </c>
    </row>
    <row r="6" spans="1:25" x14ac:dyDescent="0.25">
      <c r="A6" s="28" t="s">
        <v>126</v>
      </c>
      <c r="B6" s="41">
        <v>46112</v>
      </c>
      <c r="C6" s="41">
        <v>117045</v>
      </c>
      <c r="D6" s="41">
        <v>13278</v>
      </c>
      <c r="E6" s="41">
        <v>147796</v>
      </c>
      <c r="F6" s="39">
        <v>469</v>
      </c>
      <c r="G6" s="39">
        <v>164004</v>
      </c>
      <c r="H6" s="39">
        <v>166885</v>
      </c>
      <c r="I6" s="41">
        <v>165575</v>
      </c>
      <c r="J6" s="39">
        <v>164142</v>
      </c>
      <c r="K6" s="41">
        <v>159140</v>
      </c>
      <c r="L6" s="41">
        <v>161081</v>
      </c>
      <c r="M6" s="41">
        <v>162576</v>
      </c>
      <c r="N6" s="180">
        <v>167792</v>
      </c>
      <c r="O6" s="180">
        <v>175614</v>
      </c>
      <c r="P6" s="181">
        <v>178925</v>
      </c>
      <c r="Q6" s="181">
        <v>181699</v>
      </c>
      <c r="R6" s="181">
        <v>183489</v>
      </c>
      <c r="S6" s="40">
        <v>191859</v>
      </c>
      <c r="T6" s="40">
        <v>92568</v>
      </c>
      <c r="U6" s="39">
        <v>107301</v>
      </c>
      <c r="V6" s="40">
        <v>197750</v>
      </c>
      <c r="W6" s="40">
        <v>194804</v>
      </c>
      <c r="X6" s="40">
        <v>191952</v>
      </c>
      <c r="Y6" s="39">
        <v>185917</v>
      </c>
    </row>
    <row r="7" spans="1:25" x14ac:dyDescent="0.25">
      <c r="A7" s="175" t="s">
        <v>127</v>
      </c>
      <c r="B7" s="530" t="s">
        <v>135</v>
      </c>
      <c r="C7" s="531"/>
      <c r="D7" s="530" t="s">
        <v>135</v>
      </c>
      <c r="E7" s="531"/>
      <c r="F7" s="530" t="s">
        <v>135</v>
      </c>
      <c r="G7" s="531"/>
      <c r="H7" s="182">
        <v>0.63</v>
      </c>
      <c r="I7" s="182">
        <v>0.63</v>
      </c>
      <c r="J7" s="182">
        <v>0.63</v>
      </c>
      <c r="K7" s="182">
        <v>0.62</v>
      </c>
      <c r="L7" s="182">
        <v>0.64</v>
      </c>
      <c r="M7" s="182">
        <v>0.63</v>
      </c>
      <c r="N7" s="182">
        <v>0.62</v>
      </c>
      <c r="O7" s="182">
        <v>0.6</v>
      </c>
      <c r="P7" s="182">
        <v>0.6</v>
      </c>
      <c r="Q7" s="182">
        <v>0.6</v>
      </c>
      <c r="R7" s="182">
        <v>0.6</v>
      </c>
      <c r="S7" s="182">
        <v>0.6</v>
      </c>
      <c r="T7" s="182">
        <v>0.56999999999999995</v>
      </c>
      <c r="U7" s="182">
        <v>0.66</v>
      </c>
      <c r="V7" s="182">
        <v>0.63</v>
      </c>
      <c r="W7" s="182">
        <v>0.64</v>
      </c>
      <c r="X7" s="182">
        <v>0.64</v>
      </c>
      <c r="Y7" s="183">
        <v>0.65</v>
      </c>
    </row>
    <row r="8" spans="1:25" ht="14.25" customHeight="1" x14ac:dyDescent="0.25">
      <c r="A8" s="175" t="s">
        <v>128</v>
      </c>
      <c r="B8" s="532"/>
      <c r="C8" s="533"/>
      <c r="D8" s="532"/>
      <c r="E8" s="533"/>
      <c r="F8" s="532"/>
      <c r="G8" s="533"/>
      <c r="H8" s="182">
        <v>0.3</v>
      </c>
      <c r="I8" s="182">
        <v>0.28999999999999998</v>
      </c>
      <c r="J8" s="182">
        <v>0.28999999999999998</v>
      </c>
      <c r="K8" s="182">
        <v>0.31</v>
      </c>
      <c r="L8" s="182">
        <v>0.28999999999999998</v>
      </c>
      <c r="M8" s="182">
        <v>0.3</v>
      </c>
      <c r="N8" s="182">
        <v>0.3</v>
      </c>
      <c r="O8" s="182">
        <v>0.32</v>
      </c>
      <c r="P8" s="182">
        <v>0.32</v>
      </c>
      <c r="Q8" s="182">
        <v>0.33</v>
      </c>
      <c r="R8" s="182">
        <v>0.33</v>
      </c>
      <c r="S8" s="182">
        <v>0.33</v>
      </c>
      <c r="T8" s="182">
        <v>0.33</v>
      </c>
      <c r="U8" s="182">
        <v>0.32</v>
      </c>
      <c r="V8" s="182">
        <v>0.32</v>
      </c>
      <c r="W8" s="182">
        <v>0.31</v>
      </c>
      <c r="X8" s="182">
        <v>0.3</v>
      </c>
      <c r="Y8" s="183">
        <v>0.3</v>
      </c>
    </row>
    <row r="9" spans="1:25" x14ac:dyDescent="0.25">
      <c r="A9" s="176" t="s">
        <v>86</v>
      </c>
      <c r="B9" s="529">
        <f>SUM(B6+C6)</f>
        <v>163157</v>
      </c>
      <c r="C9" s="529"/>
      <c r="D9" s="529">
        <f t="shared" ref="D9:T9" si="0">SUM(D6+E6)</f>
        <v>161074</v>
      </c>
      <c r="E9" s="529"/>
      <c r="F9" s="529">
        <f t="shared" si="0"/>
        <v>164473</v>
      </c>
      <c r="G9" s="529"/>
      <c r="H9" s="184">
        <f>H6</f>
        <v>166885</v>
      </c>
      <c r="I9" s="184">
        <f t="shared" ref="I9:S9" si="1">I6</f>
        <v>165575</v>
      </c>
      <c r="J9" s="184">
        <f t="shared" si="1"/>
        <v>164142</v>
      </c>
      <c r="K9" s="184">
        <f t="shared" si="1"/>
        <v>159140</v>
      </c>
      <c r="L9" s="184">
        <f t="shared" si="1"/>
        <v>161081</v>
      </c>
      <c r="M9" s="184">
        <f t="shared" si="1"/>
        <v>162576</v>
      </c>
      <c r="N9" s="184">
        <f t="shared" si="1"/>
        <v>167792</v>
      </c>
      <c r="O9" s="184">
        <f t="shared" si="1"/>
        <v>175614</v>
      </c>
      <c r="P9" s="184">
        <f t="shared" si="1"/>
        <v>178925</v>
      </c>
      <c r="Q9" s="184">
        <f t="shared" si="1"/>
        <v>181699</v>
      </c>
      <c r="R9" s="184">
        <f t="shared" si="1"/>
        <v>183489</v>
      </c>
      <c r="S9" s="184">
        <f t="shared" si="1"/>
        <v>191859</v>
      </c>
      <c r="T9" s="529">
        <f t="shared" si="0"/>
        <v>199869</v>
      </c>
      <c r="U9" s="529"/>
      <c r="V9" s="184">
        <f t="shared" ref="V9:X9" si="2">V6</f>
        <v>197750</v>
      </c>
      <c r="W9" s="184">
        <f t="shared" si="2"/>
        <v>194804</v>
      </c>
      <c r="X9" s="184">
        <f t="shared" si="2"/>
        <v>191952</v>
      </c>
      <c r="Y9" s="184">
        <f>Y6</f>
        <v>185917</v>
      </c>
    </row>
    <row r="10" spans="1:25" x14ac:dyDescent="0.25">
      <c r="A10" s="30" t="s">
        <v>9</v>
      </c>
      <c r="B10" s="38">
        <v>1.3</v>
      </c>
      <c r="C10" s="37">
        <v>2.2999999999999998</v>
      </c>
      <c r="D10" s="38">
        <v>1</v>
      </c>
      <c r="E10" s="37">
        <v>2.6</v>
      </c>
      <c r="F10" s="38">
        <v>1</v>
      </c>
      <c r="G10" s="37">
        <v>2.8</v>
      </c>
      <c r="H10" s="38">
        <v>2.8</v>
      </c>
      <c r="I10" s="38">
        <v>2.8</v>
      </c>
      <c r="J10" s="38">
        <v>2.8</v>
      </c>
      <c r="K10" s="38">
        <v>2.8</v>
      </c>
      <c r="L10" s="38">
        <v>2.8</v>
      </c>
      <c r="M10" s="38">
        <v>2.8</v>
      </c>
      <c r="N10" s="38">
        <v>2.8</v>
      </c>
      <c r="O10" s="38">
        <v>2.8</v>
      </c>
      <c r="P10" s="38">
        <v>2.8</v>
      </c>
      <c r="Q10" s="38">
        <v>2.8</v>
      </c>
      <c r="R10" s="38">
        <v>2.8</v>
      </c>
      <c r="S10" s="38">
        <v>2.8</v>
      </c>
      <c r="T10" s="38">
        <v>2.1</v>
      </c>
      <c r="U10" s="38">
        <v>2.1</v>
      </c>
      <c r="V10" s="38">
        <v>2.9</v>
      </c>
      <c r="W10" s="38">
        <v>2.9</v>
      </c>
      <c r="X10" s="38">
        <v>2.9</v>
      </c>
      <c r="Y10" s="38">
        <v>2.9</v>
      </c>
    </row>
    <row r="11" spans="1:25" ht="30" x14ac:dyDescent="0.25">
      <c r="A11" s="31" t="s">
        <v>10</v>
      </c>
      <c r="B11" s="38">
        <v>0.9</v>
      </c>
      <c r="C11" s="37">
        <v>1.7</v>
      </c>
      <c r="D11" s="38">
        <v>0.7</v>
      </c>
      <c r="E11" s="37">
        <v>2</v>
      </c>
      <c r="F11" s="38">
        <v>0.5</v>
      </c>
      <c r="G11" s="37">
        <v>2</v>
      </c>
      <c r="H11" s="38">
        <v>2</v>
      </c>
      <c r="I11" s="38">
        <v>2.1</v>
      </c>
      <c r="J11" s="38">
        <v>2.1</v>
      </c>
      <c r="K11" s="38">
        <v>2</v>
      </c>
      <c r="L11" s="38">
        <v>2</v>
      </c>
      <c r="M11" s="38">
        <v>2.1</v>
      </c>
      <c r="N11" s="38">
        <v>2.1</v>
      </c>
      <c r="O11" s="38">
        <v>2.1</v>
      </c>
      <c r="P11" s="38">
        <v>2.1</v>
      </c>
      <c r="Q11" s="38">
        <v>2.2000000000000002</v>
      </c>
      <c r="R11" s="38">
        <v>2.2000000000000002</v>
      </c>
      <c r="S11" s="38">
        <v>2.2000000000000002</v>
      </c>
      <c r="T11" s="38">
        <v>1.6</v>
      </c>
      <c r="U11" s="38">
        <v>1.7</v>
      </c>
      <c r="V11" s="38">
        <v>2.2000000000000002</v>
      </c>
      <c r="W11" s="38">
        <v>2.2000000000000002</v>
      </c>
      <c r="X11" s="38">
        <v>2.2000000000000002</v>
      </c>
      <c r="Y11" s="38">
        <v>2.2000000000000002</v>
      </c>
    </row>
    <row r="12" spans="1:25" x14ac:dyDescent="0.25">
      <c r="A12" s="26" t="s">
        <v>130</v>
      </c>
      <c r="B12" s="40">
        <v>54</v>
      </c>
      <c r="C12" s="39">
        <v>1082</v>
      </c>
      <c r="D12" s="40">
        <v>2</v>
      </c>
      <c r="E12" s="39">
        <v>4129</v>
      </c>
      <c r="F12" s="40">
        <v>0</v>
      </c>
      <c r="G12" s="39">
        <v>6846</v>
      </c>
      <c r="H12" s="40">
        <v>6989</v>
      </c>
      <c r="I12" s="40">
        <v>6925</v>
      </c>
      <c r="J12" s="40">
        <v>7283</v>
      </c>
      <c r="K12" s="40">
        <v>6977</v>
      </c>
      <c r="L12" s="40">
        <v>7139</v>
      </c>
      <c r="M12" s="40">
        <v>7289</v>
      </c>
      <c r="N12" s="40">
        <v>7593</v>
      </c>
      <c r="O12" s="40">
        <v>7905</v>
      </c>
      <c r="P12" s="40">
        <v>8201</v>
      </c>
      <c r="Q12" s="40">
        <v>8691</v>
      </c>
      <c r="R12" s="40">
        <v>8766</v>
      </c>
      <c r="S12" s="40">
        <v>9197</v>
      </c>
      <c r="T12" s="40">
        <v>2110</v>
      </c>
      <c r="U12" s="40">
        <v>2004</v>
      </c>
      <c r="V12" s="40">
        <v>9563</v>
      </c>
      <c r="W12" s="40">
        <v>9639</v>
      </c>
      <c r="X12" s="40">
        <v>9569</v>
      </c>
      <c r="Y12" s="39">
        <v>9440</v>
      </c>
    </row>
    <row r="13" spans="1:25" x14ac:dyDescent="0.25">
      <c r="A13" s="26" t="s">
        <v>85</v>
      </c>
      <c r="B13" s="42">
        <f t="shared" ref="B13:Y13" si="3">SUM(B12/B5)</f>
        <v>1.523401134087511E-3</v>
      </c>
      <c r="C13" s="185">
        <f t="shared" si="3"/>
        <v>2.08060918390893E-2</v>
      </c>
      <c r="D13" s="42">
        <f t="shared" si="3"/>
        <v>1.5264845061822624E-4</v>
      </c>
      <c r="E13" s="185">
        <f t="shared" si="3"/>
        <v>7.3995089693733085E-2</v>
      </c>
      <c r="F13" s="42">
        <f t="shared" si="3"/>
        <v>0</v>
      </c>
      <c r="G13" s="185">
        <f t="shared" si="3"/>
        <v>0.11717185547777569</v>
      </c>
      <c r="H13" s="42">
        <f t="shared" si="3"/>
        <v>0.11786232250666127</v>
      </c>
      <c r="I13" s="42">
        <f t="shared" si="3"/>
        <v>0.11786230959067313</v>
      </c>
      <c r="J13" s="42">
        <f t="shared" si="3"/>
        <v>0.12480934999057461</v>
      </c>
      <c r="K13" s="42">
        <f t="shared" si="3"/>
        <v>0.12236915953416584</v>
      </c>
      <c r="L13" s="42">
        <f t="shared" si="3"/>
        <v>0.12362975149363581</v>
      </c>
      <c r="M13" s="42">
        <f t="shared" si="3"/>
        <v>0.12439627954603635</v>
      </c>
      <c r="N13" s="42">
        <f t="shared" si="3"/>
        <v>0.1254502197402769</v>
      </c>
      <c r="O13" s="42">
        <f t="shared" si="3"/>
        <v>0.12432763989808436</v>
      </c>
      <c r="P13" s="42">
        <f t="shared" si="3"/>
        <v>0.12711575423150848</v>
      </c>
      <c r="Q13" s="42">
        <f t="shared" si="3"/>
        <v>0.13330776900069025</v>
      </c>
      <c r="R13" s="42">
        <f t="shared" si="3"/>
        <v>0.13343075026256906</v>
      </c>
      <c r="S13" s="42">
        <f t="shared" si="3"/>
        <v>0.13641352714328092</v>
      </c>
      <c r="T13" s="42">
        <f t="shared" si="3"/>
        <v>4.6763147979876331E-2</v>
      </c>
      <c r="U13" s="42">
        <f t="shared" si="3"/>
        <v>4.0067979606118166E-2</v>
      </c>
      <c r="V13" s="42">
        <f t="shared" si="3"/>
        <v>0.13927239892811372</v>
      </c>
      <c r="W13" s="42">
        <f t="shared" si="3"/>
        <v>0.14310316670873108</v>
      </c>
      <c r="X13" s="42">
        <f t="shared" si="3"/>
        <v>0.14425048239266763</v>
      </c>
      <c r="Y13" s="42">
        <f t="shared" si="3"/>
        <v>0.14755302686903105</v>
      </c>
    </row>
    <row r="14" spans="1:25" x14ac:dyDescent="0.25">
      <c r="A14" s="26" t="s">
        <v>129</v>
      </c>
      <c r="B14" s="40">
        <v>146</v>
      </c>
      <c r="C14" s="39">
        <v>4562</v>
      </c>
      <c r="D14" s="40">
        <v>4</v>
      </c>
      <c r="E14" s="39">
        <v>6500</v>
      </c>
      <c r="F14" s="40">
        <v>0</v>
      </c>
      <c r="G14" s="39">
        <v>5420</v>
      </c>
      <c r="H14" s="40">
        <v>5422</v>
      </c>
      <c r="I14" s="40">
        <v>5590</v>
      </c>
      <c r="J14" s="40">
        <v>5425</v>
      </c>
      <c r="K14" s="40">
        <v>4913</v>
      </c>
      <c r="L14" s="40">
        <v>5210</v>
      </c>
      <c r="M14" s="40">
        <v>5497</v>
      </c>
      <c r="N14" s="40">
        <v>5543</v>
      </c>
      <c r="O14" s="40">
        <v>5833</v>
      </c>
      <c r="P14" s="40">
        <v>6100</v>
      </c>
      <c r="Q14" s="40">
        <v>6202</v>
      </c>
      <c r="R14" s="40">
        <v>6361</v>
      </c>
      <c r="S14" s="40">
        <v>6488</v>
      </c>
      <c r="T14" s="40">
        <v>2858</v>
      </c>
      <c r="U14" s="40">
        <v>3279</v>
      </c>
      <c r="V14" s="40">
        <v>6709</v>
      </c>
      <c r="W14" s="40">
        <v>6692</v>
      </c>
      <c r="X14" s="40">
        <v>6385</v>
      </c>
      <c r="Y14" s="39">
        <v>5929</v>
      </c>
    </row>
    <row r="15" spans="1:25" x14ac:dyDescent="0.25">
      <c r="A15" s="26" t="s">
        <v>80</v>
      </c>
      <c r="B15" s="42">
        <f t="shared" ref="B15:Y15" si="4">SUM(B14/B5)</f>
        <v>4.1188252884588258E-3</v>
      </c>
      <c r="C15" s="185">
        <f t="shared" si="4"/>
        <v>8.7724021229136223E-2</v>
      </c>
      <c r="D15" s="42">
        <f t="shared" si="4"/>
        <v>3.0529690123645248E-4</v>
      </c>
      <c r="E15" s="185">
        <f t="shared" si="4"/>
        <v>0.11648536764574112</v>
      </c>
      <c r="F15" s="42">
        <f t="shared" si="4"/>
        <v>0</v>
      </c>
      <c r="G15" s="185">
        <f t="shared" si="4"/>
        <v>9.2765331096924364E-2</v>
      </c>
      <c r="H15" s="42">
        <f t="shared" si="4"/>
        <v>9.1436473405511143E-2</v>
      </c>
      <c r="I15" s="42">
        <f t="shared" si="4"/>
        <v>9.514083907752531E-2</v>
      </c>
      <c r="J15" s="42">
        <f t="shared" si="4"/>
        <v>9.2968656281596493E-2</v>
      </c>
      <c r="K15" s="42">
        <f t="shared" si="4"/>
        <v>8.6168794724287914E-2</v>
      </c>
      <c r="L15" s="42">
        <f t="shared" si="4"/>
        <v>9.0224261840852027E-2</v>
      </c>
      <c r="M15" s="42">
        <f t="shared" si="4"/>
        <v>9.3813465312739999E-2</v>
      </c>
      <c r="N15" s="42">
        <f t="shared" si="4"/>
        <v>9.1580477811188582E-2</v>
      </c>
      <c r="O15" s="42">
        <f t="shared" si="4"/>
        <v>9.1739800572489066E-2</v>
      </c>
      <c r="P15" s="42">
        <f t="shared" si="4"/>
        <v>9.4550189100378199E-2</v>
      </c>
      <c r="Q15" s="42">
        <f t="shared" si="4"/>
        <v>9.5129994631490147E-2</v>
      </c>
      <c r="R15" s="42">
        <f t="shared" si="4"/>
        <v>9.6823294823203496E-2</v>
      </c>
      <c r="S15" s="42">
        <f t="shared" si="4"/>
        <v>9.6232571937110656E-2</v>
      </c>
      <c r="T15" s="42">
        <f t="shared" si="4"/>
        <v>6.3340794751889362E-2</v>
      </c>
      <c r="U15" s="42">
        <f t="shared" si="4"/>
        <v>6.5560331900429869E-2</v>
      </c>
      <c r="V15" s="42">
        <f t="shared" si="4"/>
        <v>9.7707677968076431E-2</v>
      </c>
      <c r="W15" s="42">
        <f t="shared" si="4"/>
        <v>9.9351218136199654E-2</v>
      </c>
      <c r="X15" s="42">
        <f t="shared" si="4"/>
        <v>9.6252411963338155E-2</v>
      </c>
      <c r="Y15" s="42">
        <f t="shared" si="4"/>
        <v>9.2673929693483592E-2</v>
      </c>
    </row>
    <row r="16" spans="1:25" x14ac:dyDescent="0.25">
      <c r="A16" s="26" t="s">
        <v>131</v>
      </c>
      <c r="B16" s="40">
        <v>615</v>
      </c>
      <c r="C16" s="39">
        <v>7621</v>
      </c>
      <c r="D16" s="40">
        <v>11</v>
      </c>
      <c r="E16" s="39">
        <v>7958</v>
      </c>
      <c r="F16" s="40">
        <v>0</v>
      </c>
      <c r="G16" s="39">
        <v>7749</v>
      </c>
      <c r="H16" s="40">
        <v>7699</v>
      </c>
      <c r="I16" s="40">
        <v>7842</v>
      </c>
      <c r="J16" s="40">
        <v>7496</v>
      </c>
      <c r="K16" s="40">
        <v>7236</v>
      </c>
      <c r="L16" s="40">
        <v>7255</v>
      </c>
      <c r="M16" s="40">
        <v>7578</v>
      </c>
      <c r="N16" s="40">
        <v>8146</v>
      </c>
      <c r="O16" s="40">
        <v>8581</v>
      </c>
      <c r="P16" s="40">
        <v>8896</v>
      </c>
      <c r="Q16" s="40">
        <v>9312</v>
      </c>
      <c r="R16" s="40">
        <v>9505</v>
      </c>
      <c r="S16" s="40">
        <v>9613</v>
      </c>
      <c r="T16" s="40">
        <v>4554</v>
      </c>
      <c r="U16" s="40">
        <v>6269</v>
      </c>
      <c r="V16" s="40">
        <v>9826</v>
      </c>
      <c r="W16" s="40">
        <v>9259</v>
      </c>
      <c r="X16" s="40">
        <v>9106</v>
      </c>
      <c r="Y16" s="39">
        <v>7986</v>
      </c>
    </row>
    <row r="17" spans="1:25" x14ac:dyDescent="0.25">
      <c r="A17" s="26" t="s">
        <v>81</v>
      </c>
      <c r="B17" s="42">
        <f t="shared" ref="B17:Y17" si="5">SUM(B16/B5)</f>
        <v>1.7349846249329986E-2</v>
      </c>
      <c r="C17" s="185">
        <f t="shared" si="5"/>
        <v>0.14654641950619182</v>
      </c>
      <c r="D17" s="42">
        <f t="shared" si="5"/>
        <v>8.3956647840024426E-4</v>
      </c>
      <c r="E17" s="185">
        <f t="shared" si="5"/>
        <v>0.14261393164997044</v>
      </c>
      <c r="F17" s="42">
        <f t="shared" si="5"/>
        <v>0</v>
      </c>
      <c r="G17" s="185">
        <f t="shared" si="5"/>
        <v>0.13262703886901603</v>
      </c>
      <c r="H17" s="42">
        <f t="shared" si="5"/>
        <v>0.12983574488178354</v>
      </c>
      <c r="I17" s="42">
        <f t="shared" si="5"/>
        <v>0.13346949195813124</v>
      </c>
      <c r="J17" s="42">
        <f t="shared" si="5"/>
        <v>0.12845954792384282</v>
      </c>
      <c r="K17" s="42">
        <f t="shared" si="5"/>
        <v>0.12691174407183947</v>
      </c>
      <c r="L17" s="42">
        <f t="shared" si="5"/>
        <v>0.12563858342713655</v>
      </c>
      <c r="M17" s="42">
        <f t="shared" si="5"/>
        <v>0.1293284409932588</v>
      </c>
      <c r="N17" s="42">
        <f t="shared" si="5"/>
        <v>0.13458678914846511</v>
      </c>
      <c r="O17" s="42">
        <f t="shared" si="5"/>
        <v>0.13495957975527664</v>
      </c>
      <c r="P17" s="42">
        <f t="shared" si="5"/>
        <v>0.13788827577655155</v>
      </c>
      <c r="Q17" s="42">
        <f t="shared" si="5"/>
        <v>0.14283303934350794</v>
      </c>
      <c r="R17" s="42">
        <f t="shared" si="5"/>
        <v>0.14467936131025769</v>
      </c>
      <c r="S17" s="42">
        <f t="shared" si="5"/>
        <v>0.14258380302580836</v>
      </c>
      <c r="T17" s="42">
        <f t="shared" si="5"/>
        <v>0.10092861417078522</v>
      </c>
      <c r="U17" s="42">
        <f t="shared" si="5"/>
        <v>0.12534239728081575</v>
      </c>
      <c r="V17" s="42">
        <f t="shared" si="5"/>
        <v>0.14310264476290341</v>
      </c>
      <c r="W17" s="42">
        <f t="shared" si="5"/>
        <v>0.13746158528438024</v>
      </c>
      <c r="X17" s="42">
        <f t="shared" si="5"/>
        <v>0.13727086348287507</v>
      </c>
      <c r="Y17" s="42">
        <f t="shared" si="5"/>
        <v>0.12482610938305953</v>
      </c>
    </row>
    <row r="18" spans="1:25" ht="30" x14ac:dyDescent="0.25">
      <c r="A18" s="26" t="s">
        <v>11</v>
      </c>
      <c r="B18" s="38">
        <v>0.2</v>
      </c>
      <c r="C18" s="37">
        <v>0.5</v>
      </c>
      <c r="D18" s="38">
        <v>0.2</v>
      </c>
      <c r="E18" s="37">
        <v>0.6</v>
      </c>
      <c r="F18" s="38">
        <v>0.1</v>
      </c>
      <c r="G18" s="37">
        <v>0.6</v>
      </c>
      <c r="H18" s="38">
        <v>0.6</v>
      </c>
      <c r="I18" s="38">
        <v>0.6</v>
      </c>
      <c r="J18" s="38" t="s">
        <v>28</v>
      </c>
      <c r="K18" s="38">
        <v>0.6</v>
      </c>
      <c r="L18" s="38">
        <v>0.6</v>
      </c>
      <c r="M18" s="38">
        <v>0.7</v>
      </c>
      <c r="N18" s="38">
        <v>0.7</v>
      </c>
      <c r="O18" s="38">
        <v>0.7</v>
      </c>
      <c r="P18" s="38">
        <v>0.7</v>
      </c>
      <c r="Q18" s="38">
        <v>0.8</v>
      </c>
      <c r="R18" s="38">
        <v>0.8</v>
      </c>
      <c r="S18" s="38">
        <v>0.8</v>
      </c>
      <c r="T18" s="38">
        <v>0.6</v>
      </c>
      <c r="U18" s="38">
        <v>0.6</v>
      </c>
      <c r="V18" s="38">
        <v>0.8</v>
      </c>
      <c r="W18" s="38">
        <v>0.8</v>
      </c>
      <c r="X18" s="38">
        <v>0.8</v>
      </c>
      <c r="Y18" s="37">
        <v>0.8</v>
      </c>
    </row>
    <row r="19" spans="1:25" x14ac:dyDescent="0.25">
      <c r="A19" s="26" t="s">
        <v>132</v>
      </c>
      <c r="B19" s="40">
        <v>3</v>
      </c>
      <c r="C19" s="39">
        <v>217</v>
      </c>
      <c r="D19" s="40">
        <v>0</v>
      </c>
      <c r="E19" s="39">
        <v>754</v>
      </c>
      <c r="F19" s="40">
        <v>0</v>
      </c>
      <c r="G19" s="39">
        <v>1265</v>
      </c>
      <c r="H19" s="40">
        <v>1258</v>
      </c>
      <c r="I19" s="40">
        <v>1285</v>
      </c>
      <c r="J19" s="40">
        <v>1364</v>
      </c>
      <c r="K19" s="40">
        <v>1275</v>
      </c>
      <c r="L19" s="40">
        <v>1240</v>
      </c>
      <c r="M19" s="40">
        <v>1490</v>
      </c>
      <c r="N19" s="40">
        <v>1515</v>
      </c>
      <c r="O19" s="40">
        <v>1646</v>
      </c>
      <c r="P19" s="40">
        <v>1771</v>
      </c>
      <c r="Q19" s="40">
        <v>2017</v>
      </c>
      <c r="R19" s="40">
        <v>2073</v>
      </c>
      <c r="S19" s="40">
        <v>2199</v>
      </c>
      <c r="T19" s="40">
        <v>629</v>
      </c>
      <c r="U19" s="40">
        <v>359</v>
      </c>
      <c r="V19" s="40">
        <v>2362</v>
      </c>
      <c r="W19" s="40">
        <v>2422</v>
      </c>
      <c r="X19" s="40">
        <v>2349</v>
      </c>
      <c r="Y19" s="39">
        <v>2597</v>
      </c>
    </row>
    <row r="20" spans="1:25" x14ac:dyDescent="0.25">
      <c r="A20" s="26" t="s">
        <v>82</v>
      </c>
      <c r="B20" s="42">
        <f t="shared" ref="B20:Y20" si="6">SUM(B19/B5)</f>
        <v>8.4633396338195052E-5</v>
      </c>
      <c r="C20" s="185">
        <f t="shared" si="6"/>
        <v>4.1727559418506272E-3</v>
      </c>
      <c r="D20" s="42">
        <f t="shared" si="6"/>
        <v>0</v>
      </c>
      <c r="E20" s="185">
        <f t="shared" si="6"/>
        <v>1.351230264690597E-2</v>
      </c>
      <c r="F20" s="42">
        <f t="shared" si="6"/>
        <v>0</v>
      </c>
      <c r="G20" s="185">
        <f t="shared" si="6"/>
        <v>2.1650949047529396E-2</v>
      </c>
      <c r="H20" s="42">
        <f t="shared" si="6"/>
        <v>2.1214880771695505E-2</v>
      </c>
      <c r="I20" s="42">
        <f t="shared" si="6"/>
        <v>2.1870479108161006E-2</v>
      </c>
      <c r="J20" s="42">
        <f t="shared" si="6"/>
        <v>2.337497643651569E-2</v>
      </c>
      <c r="K20" s="42">
        <f t="shared" si="6"/>
        <v>2.236214395959029E-2</v>
      </c>
      <c r="L20" s="42">
        <f t="shared" si="6"/>
        <v>2.1473720668456143E-2</v>
      </c>
      <c r="M20" s="42">
        <f t="shared" si="6"/>
        <v>2.5428790852461813E-2</v>
      </c>
      <c r="N20" s="42">
        <f t="shared" si="6"/>
        <v>2.5030565376862837E-2</v>
      </c>
      <c r="O20" s="42">
        <f t="shared" si="6"/>
        <v>2.5887829888962283E-2</v>
      </c>
      <c r="P20" s="42">
        <f t="shared" si="6"/>
        <v>2.7450554901109803E-2</v>
      </c>
      <c r="Q20" s="42">
        <f t="shared" si="6"/>
        <v>3.0937955364675206E-2</v>
      </c>
      <c r="R20" s="42">
        <f t="shared" si="6"/>
        <v>3.1553952235261883E-2</v>
      </c>
      <c r="S20" s="42">
        <f t="shared" si="6"/>
        <v>3.2616434292494806E-2</v>
      </c>
      <c r="T20" s="42">
        <f t="shared" si="6"/>
        <v>1.3940293876465504E-2</v>
      </c>
      <c r="U20" s="42">
        <f t="shared" si="6"/>
        <v>7.1778466460061981E-3</v>
      </c>
      <c r="V20" s="42">
        <f t="shared" si="6"/>
        <v>3.4399394151229175E-2</v>
      </c>
      <c r="W20" s="42">
        <f t="shared" si="6"/>
        <v>3.5957658446783558E-2</v>
      </c>
      <c r="X20" s="42">
        <f t="shared" si="6"/>
        <v>3.5410636758321276E-2</v>
      </c>
      <c r="Y20" s="42">
        <f t="shared" si="6"/>
        <v>4.0592713006236618E-2</v>
      </c>
    </row>
    <row r="21" spans="1:25" x14ac:dyDescent="0.25">
      <c r="A21" s="26" t="s">
        <v>133</v>
      </c>
      <c r="B21" s="40">
        <v>24</v>
      </c>
      <c r="C21" s="39">
        <v>890</v>
      </c>
      <c r="D21" s="40">
        <v>1</v>
      </c>
      <c r="E21" s="39">
        <v>1353</v>
      </c>
      <c r="F21" s="40">
        <v>0</v>
      </c>
      <c r="G21" s="39">
        <v>1255</v>
      </c>
      <c r="H21" s="40">
        <v>1444</v>
      </c>
      <c r="I21" s="40">
        <v>1446</v>
      </c>
      <c r="J21" s="40">
        <v>1525</v>
      </c>
      <c r="K21" s="40">
        <v>1471</v>
      </c>
      <c r="L21" s="40">
        <v>1618</v>
      </c>
      <c r="M21" s="40">
        <v>1594</v>
      </c>
      <c r="N21" s="40">
        <v>1662</v>
      </c>
      <c r="O21" s="40">
        <v>1628</v>
      </c>
      <c r="P21" s="40">
        <v>1774</v>
      </c>
      <c r="Q21" s="40">
        <v>2002</v>
      </c>
      <c r="R21" s="40">
        <v>1912</v>
      </c>
      <c r="S21" s="40">
        <v>1935</v>
      </c>
      <c r="T21" s="40">
        <v>1009</v>
      </c>
      <c r="U21" s="40">
        <v>747</v>
      </c>
      <c r="V21" s="40">
        <v>2104</v>
      </c>
      <c r="W21" s="40">
        <v>2183</v>
      </c>
      <c r="X21" s="40">
        <v>2100</v>
      </c>
      <c r="Y21" s="39">
        <v>2058</v>
      </c>
    </row>
    <row r="22" spans="1:25" x14ac:dyDescent="0.25">
      <c r="A22" s="26" t="s">
        <v>83</v>
      </c>
      <c r="B22" s="42">
        <f t="shared" ref="B22:Y22" si="7">SUM(B21/B5)</f>
        <v>6.7706717070556042E-4</v>
      </c>
      <c r="C22" s="185">
        <f t="shared" si="7"/>
        <v>1.7114068148603955E-2</v>
      </c>
      <c r="D22" s="42">
        <f t="shared" si="7"/>
        <v>7.6324225309113119E-5</v>
      </c>
      <c r="E22" s="185">
        <f t="shared" si="7"/>
        <v>2.4246877296105803E-2</v>
      </c>
      <c r="F22" s="42">
        <f t="shared" si="7"/>
        <v>0</v>
      </c>
      <c r="G22" s="185">
        <f t="shared" si="7"/>
        <v>2.1479795300118096E-2</v>
      </c>
      <c r="H22" s="42">
        <f t="shared" si="7"/>
        <v>2.4351580154474011E-2</v>
      </c>
      <c r="I22" s="42">
        <f t="shared" si="7"/>
        <v>2.4610671432218536E-2</v>
      </c>
      <c r="J22" s="42">
        <f t="shared" si="7"/>
        <v>2.6134046235840487E-2</v>
      </c>
      <c r="K22" s="42">
        <f t="shared" si="7"/>
        <v>2.5799775501613581E-2</v>
      </c>
      <c r="L22" s="42">
        <f t="shared" si="7"/>
        <v>2.8019741969001644E-2</v>
      </c>
      <c r="M22" s="42">
        <f t="shared" si="7"/>
        <v>2.7203686321358479E-2</v>
      </c>
      <c r="N22" s="42">
        <f t="shared" si="7"/>
        <v>2.7459273700558437E-2</v>
      </c>
      <c r="O22" s="42">
        <f t="shared" si="7"/>
        <v>2.5604730898682017E-2</v>
      </c>
      <c r="P22" s="42">
        <f t="shared" si="7"/>
        <v>2.7497054994109989E-2</v>
      </c>
      <c r="Q22" s="42">
        <f t="shared" si="7"/>
        <v>3.0707876370887337E-2</v>
      </c>
      <c r="R22" s="42">
        <f t="shared" si="7"/>
        <v>2.9103307609175458E-2</v>
      </c>
      <c r="S22" s="42">
        <f t="shared" si="7"/>
        <v>2.8700682290121626E-2</v>
      </c>
      <c r="T22" s="42">
        <f t="shared" si="7"/>
        <v>2.2362093038718115E-2</v>
      </c>
      <c r="U22" s="42">
        <f t="shared" si="7"/>
        <v>1.4935519344196742E-2</v>
      </c>
      <c r="V22" s="42">
        <f t="shared" si="7"/>
        <v>3.0641966678317603E-2</v>
      </c>
      <c r="W22" s="42">
        <f t="shared" si="7"/>
        <v>3.2409400656204998E-2</v>
      </c>
      <c r="X22" s="42">
        <f t="shared" si="7"/>
        <v>3.1657018813314036E-2</v>
      </c>
      <c r="Y22" s="42">
        <f t="shared" si="7"/>
        <v>3.2167810306829019E-2</v>
      </c>
    </row>
    <row r="23" spans="1:25" x14ac:dyDescent="0.25">
      <c r="A23" s="26" t="s">
        <v>134</v>
      </c>
      <c r="B23" s="40">
        <v>84</v>
      </c>
      <c r="C23" s="39">
        <v>1399</v>
      </c>
      <c r="D23" s="40">
        <v>3</v>
      </c>
      <c r="E23" s="39">
        <v>1780</v>
      </c>
      <c r="F23" s="40">
        <v>0</v>
      </c>
      <c r="G23" s="39">
        <v>1725</v>
      </c>
      <c r="H23" s="40">
        <v>1870</v>
      </c>
      <c r="I23" s="40">
        <v>1865</v>
      </c>
      <c r="J23" s="40">
        <v>1910</v>
      </c>
      <c r="K23" s="40">
        <v>1766</v>
      </c>
      <c r="L23" s="40">
        <v>1883</v>
      </c>
      <c r="M23" s="40">
        <v>2006</v>
      </c>
      <c r="N23" s="40">
        <v>2214</v>
      </c>
      <c r="O23" s="40">
        <v>2211</v>
      </c>
      <c r="P23" s="40">
        <v>2407</v>
      </c>
      <c r="Q23" s="40">
        <v>2483</v>
      </c>
      <c r="R23" s="40">
        <v>2683</v>
      </c>
      <c r="S23" s="40">
        <v>2737</v>
      </c>
      <c r="T23" s="40">
        <v>1500</v>
      </c>
      <c r="U23" s="40">
        <v>1691</v>
      </c>
      <c r="V23" s="40">
        <v>2169</v>
      </c>
      <c r="W23" s="40">
        <v>2854</v>
      </c>
      <c r="X23" s="40">
        <v>2834</v>
      </c>
      <c r="Y23" s="39">
        <v>2629</v>
      </c>
    </row>
    <row r="24" spans="1:25" x14ac:dyDescent="0.25">
      <c r="A24" s="26" t="s">
        <v>84</v>
      </c>
      <c r="B24" s="42">
        <f t="shared" ref="B24:Y24" si="8">SUM(B23/B5)</f>
        <v>2.3697350974694613E-3</v>
      </c>
      <c r="C24" s="185">
        <f t="shared" si="8"/>
        <v>2.6901776786401047E-2</v>
      </c>
      <c r="D24" s="42">
        <f t="shared" si="8"/>
        <v>2.2897267592733933E-4</v>
      </c>
      <c r="E24" s="185">
        <f t="shared" si="8"/>
        <v>3.189906990914141E-2</v>
      </c>
      <c r="F24" s="42">
        <f t="shared" si="8"/>
        <v>0</v>
      </c>
      <c r="G24" s="185">
        <f t="shared" si="8"/>
        <v>2.9524021428449176E-2</v>
      </c>
      <c r="H24" s="42">
        <f t="shared" si="8"/>
        <v>3.1535633579547369E-2</v>
      </c>
      <c r="I24" s="42">
        <f t="shared" si="8"/>
        <v>3.1741979406008002E-2</v>
      </c>
      <c r="J24" s="42">
        <f t="shared" si="8"/>
        <v>3.2731821842921532E-2</v>
      </c>
      <c r="K24" s="42">
        <f t="shared" si="8"/>
        <v>3.0973761751087413E-2</v>
      </c>
      <c r="L24" s="42">
        <f t="shared" si="8"/>
        <v>3.2608883886050738E-2</v>
      </c>
      <c r="M24" s="42">
        <f t="shared" si="8"/>
        <v>3.4235002986602953E-2</v>
      </c>
      <c r="N24" s="42">
        <f t="shared" si="8"/>
        <v>3.6579321283415393E-2</v>
      </c>
      <c r="O24" s="42">
        <f t="shared" si="8"/>
        <v>3.4773992639426252E-2</v>
      </c>
      <c r="P24" s="42">
        <f t="shared" si="8"/>
        <v>3.7308574617149232E-2</v>
      </c>
      <c r="Q24" s="42">
        <f t="shared" si="8"/>
        <v>3.8085742771684944E-2</v>
      </c>
      <c r="R24" s="42">
        <f t="shared" si="8"/>
        <v>4.0839003303042756E-2</v>
      </c>
      <c r="S24" s="42">
        <f t="shared" si="8"/>
        <v>4.0596262236725009E-2</v>
      </c>
      <c r="T24" s="42">
        <f t="shared" si="8"/>
        <v>3.3243944061523457E-2</v>
      </c>
      <c r="U24" s="42">
        <f t="shared" si="8"/>
        <v>3.3809857042887137E-2</v>
      </c>
      <c r="V24" s="42">
        <f t="shared" si="8"/>
        <v>3.1588605382733309E-2</v>
      </c>
      <c r="W24" s="42">
        <f t="shared" si="8"/>
        <v>4.2371245750256095E-2</v>
      </c>
      <c r="X24" s="42">
        <f t="shared" si="8"/>
        <v>4.2721900627110468E-2</v>
      </c>
      <c r="Y24" s="42">
        <f t="shared" si="8"/>
        <v>4.1092892758335026E-2</v>
      </c>
    </row>
    <row r="25" spans="1:25" x14ac:dyDescent="0.25">
      <c r="A25" s="27"/>
      <c r="B25" s="128"/>
      <c r="C25" s="179"/>
      <c r="D25" s="128"/>
      <c r="E25" s="179"/>
      <c r="F25" s="128"/>
      <c r="G25" s="179"/>
      <c r="H25" s="128"/>
      <c r="I25" s="128"/>
      <c r="J25" s="128"/>
      <c r="K25" s="128"/>
      <c r="L25" s="128"/>
      <c r="M25" s="128"/>
      <c r="N25" s="128"/>
      <c r="O25" s="128"/>
      <c r="P25" s="128"/>
      <c r="Q25" s="128"/>
      <c r="R25" s="128"/>
      <c r="S25" s="128"/>
      <c r="T25" s="128"/>
      <c r="U25" s="128"/>
      <c r="V25" s="128"/>
      <c r="W25" s="128"/>
      <c r="X25" s="128"/>
      <c r="Y25" s="128"/>
    </row>
    <row r="26" spans="1:25" x14ac:dyDescent="0.25">
      <c r="A26" s="8" t="s">
        <v>29</v>
      </c>
    </row>
    <row r="27" spans="1:25" x14ac:dyDescent="0.25">
      <c r="A27" s="8"/>
    </row>
    <row r="28" spans="1:25" x14ac:dyDescent="0.25">
      <c r="A28">
        <v>2000</v>
      </c>
      <c r="B28" t="s">
        <v>12</v>
      </c>
    </row>
    <row r="29" spans="1:25" x14ac:dyDescent="0.25">
      <c r="A29">
        <v>2001</v>
      </c>
      <c r="B29" t="s">
        <v>17</v>
      </c>
    </row>
    <row r="30" spans="1:25" x14ac:dyDescent="0.25">
      <c r="A30">
        <v>2002</v>
      </c>
      <c r="B30" t="s">
        <v>22</v>
      </c>
    </row>
    <row r="31" spans="1:25" x14ac:dyDescent="0.25">
      <c r="A31">
        <v>2003</v>
      </c>
      <c r="B31" t="s">
        <v>21</v>
      </c>
    </row>
    <row r="32" spans="1:25" x14ac:dyDescent="0.25">
      <c r="A32">
        <v>2004</v>
      </c>
      <c r="B32" t="s">
        <v>23</v>
      </c>
    </row>
    <row r="33" spans="1:2" x14ac:dyDescent="0.25">
      <c r="A33">
        <v>2005</v>
      </c>
      <c r="B33" t="s">
        <v>16</v>
      </c>
    </row>
    <row r="34" spans="1:2" x14ac:dyDescent="0.25">
      <c r="A34">
        <v>2006</v>
      </c>
      <c r="B34" t="s">
        <v>27</v>
      </c>
    </row>
    <row r="35" spans="1:2" x14ac:dyDescent="0.25">
      <c r="A35">
        <v>2007</v>
      </c>
      <c r="B35" t="s">
        <v>30</v>
      </c>
    </row>
    <row r="36" spans="1:2" x14ac:dyDescent="0.25">
      <c r="A36">
        <v>2008</v>
      </c>
      <c r="B36" t="s">
        <v>31</v>
      </c>
    </row>
    <row r="37" spans="1:2" x14ac:dyDescent="0.25">
      <c r="A37">
        <v>2009</v>
      </c>
      <c r="B37" t="s">
        <v>32</v>
      </c>
    </row>
    <row r="38" spans="1:2" x14ac:dyDescent="0.25">
      <c r="A38">
        <v>2010</v>
      </c>
      <c r="B38" t="s">
        <v>14</v>
      </c>
    </row>
    <row r="39" spans="1:2" x14ac:dyDescent="0.25">
      <c r="A39">
        <v>2011</v>
      </c>
      <c r="B39" t="s">
        <v>26</v>
      </c>
    </row>
    <row r="40" spans="1:2" x14ac:dyDescent="0.25">
      <c r="A40">
        <v>2012</v>
      </c>
      <c r="B40" t="s">
        <v>25</v>
      </c>
    </row>
    <row r="41" spans="1:2" x14ac:dyDescent="0.25">
      <c r="A41">
        <v>2013</v>
      </c>
      <c r="B41" t="s">
        <v>24</v>
      </c>
    </row>
    <row r="42" spans="1:2" x14ac:dyDescent="0.25">
      <c r="A42">
        <v>20014</v>
      </c>
      <c r="B42" t="s">
        <v>20</v>
      </c>
    </row>
    <row r="43" spans="1:2" x14ac:dyDescent="0.25">
      <c r="A43">
        <v>2016</v>
      </c>
      <c r="B43" t="s">
        <v>15</v>
      </c>
    </row>
    <row r="44" spans="1:2" x14ac:dyDescent="0.25">
      <c r="A44">
        <v>2017</v>
      </c>
      <c r="B44" t="s">
        <v>19</v>
      </c>
    </row>
    <row r="45" spans="1:2" x14ac:dyDescent="0.25">
      <c r="A45">
        <v>2018</v>
      </c>
      <c r="B45" t="s">
        <v>18</v>
      </c>
    </row>
    <row r="46" spans="1:2" x14ac:dyDescent="0.25">
      <c r="A46">
        <v>2019</v>
      </c>
      <c r="B46" t="s">
        <v>13</v>
      </c>
    </row>
  </sheetData>
  <sheetProtection algorithmName="SHA-512" hashValue="xMs7ZtuMldAQWvN5//HoTMiwY0P59OQrh0uW4hKvC7aXZ8Obm9OSjOqisvJcoWSdTGA+q2A9OdNDAnSxvUGT9w==" saltValue="OzNRZXZGs+JtleOxZdkaxw==" spinCount="100000" sheet="1" objects="1" scenarios="1"/>
  <mergeCells count="29">
    <mergeCell ref="B9:C9"/>
    <mergeCell ref="D9:E9"/>
    <mergeCell ref="F9:G9"/>
    <mergeCell ref="T9:U9"/>
    <mergeCell ref="H3:H4"/>
    <mergeCell ref="I3:I4"/>
    <mergeCell ref="J3:J4"/>
    <mergeCell ref="K3:K4"/>
    <mergeCell ref="R3:R4"/>
    <mergeCell ref="B3:C3"/>
    <mergeCell ref="D3:E3"/>
    <mergeCell ref="F3:G3"/>
    <mergeCell ref="B7:C8"/>
    <mergeCell ref="D7:E8"/>
    <mergeCell ref="F7:G8"/>
    <mergeCell ref="A1:H1"/>
    <mergeCell ref="A2:Y2"/>
    <mergeCell ref="V3:V4"/>
    <mergeCell ref="W3:W4"/>
    <mergeCell ref="X3:X4"/>
    <mergeCell ref="Y3:Y4"/>
    <mergeCell ref="L3:L4"/>
    <mergeCell ref="M3:M4"/>
    <mergeCell ref="N3:N4"/>
    <mergeCell ref="O3:O4"/>
    <mergeCell ref="P3:P4"/>
    <mergeCell ref="Q3:Q4"/>
    <mergeCell ref="T3:U3"/>
    <mergeCell ref="S3:S4"/>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7D38D-09CB-403F-897F-61E1C1A95FBE}">
  <dimension ref="A1:W126"/>
  <sheetViews>
    <sheetView topLeftCell="A91" zoomScale="60" zoomScaleNormal="60" workbookViewId="0">
      <selection activeCell="T105" sqref="T105"/>
    </sheetView>
  </sheetViews>
  <sheetFormatPr defaultRowHeight="15" x14ac:dyDescent="0.25"/>
  <cols>
    <col min="1" max="1" width="13.7109375" customWidth="1"/>
    <col min="2" max="2" width="26.7109375" customWidth="1"/>
    <col min="3" max="3" width="32.42578125" customWidth="1"/>
    <col min="4" max="4" width="11.42578125" customWidth="1"/>
    <col min="5" max="5" width="10.85546875" customWidth="1"/>
    <col min="6" max="6" width="11" customWidth="1"/>
    <col min="7" max="7" width="11.85546875" customWidth="1"/>
    <col min="8" max="8" width="11" customWidth="1"/>
    <col min="9" max="9" width="11.28515625" bestFit="1" customWidth="1"/>
    <col min="10" max="10" width="11" customWidth="1"/>
    <col min="11" max="12" width="11.28515625" bestFit="1" customWidth="1"/>
    <col min="13" max="13" width="10.85546875" customWidth="1"/>
    <col min="14" max="14" width="10.7109375" customWidth="1"/>
    <col min="15" max="17" width="11.28515625" bestFit="1" customWidth="1"/>
    <col min="18" max="18" width="10.85546875" bestFit="1" customWidth="1"/>
    <col min="19" max="19" width="11.85546875" customWidth="1"/>
    <col min="20" max="20" width="11.28515625" bestFit="1" customWidth="1"/>
    <col min="21" max="22" width="10.85546875" bestFit="1" customWidth="1"/>
    <col min="23" max="23" width="11.28515625" bestFit="1" customWidth="1"/>
  </cols>
  <sheetData>
    <row r="1" spans="1:23" ht="104.25" customHeight="1" x14ac:dyDescent="0.35">
      <c r="A1" s="534" t="s">
        <v>93</v>
      </c>
      <c r="B1" s="534"/>
      <c r="C1" s="534"/>
      <c r="D1" s="534"/>
      <c r="E1" s="534"/>
      <c r="F1" s="534"/>
      <c r="G1" s="534"/>
      <c r="H1" s="534"/>
      <c r="I1" s="534"/>
      <c r="J1" s="534"/>
      <c r="K1" s="534"/>
      <c r="L1" s="534"/>
      <c r="M1" s="534"/>
      <c r="N1" s="534"/>
      <c r="O1" s="534"/>
      <c r="P1" s="534"/>
      <c r="Q1" s="534"/>
      <c r="R1" s="534"/>
      <c r="S1" s="534"/>
      <c r="T1" s="534"/>
      <c r="U1" s="534"/>
      <c r="V1" s="534"/>
      <c r="W1" s="534"/>
    </row>
    <row r="2" spans="1:23" ht="36.75" customHeight="1" x14ac:dyDescent="0.3">
      <c r="A2" s="32"/>
      <c r="B2" s="32"/>
      <c r="C2" s="32"/>
      <c r="D2" s="32"/>
      <c r="E2" s="32"/>
      <c r="F2" s="32"/>
      <c r="G2" s="32"/>
      <c r="H2" s="32"/>
      <c r="I2" s="32"/>
      <c r="J2" s="32"/>
      <c r="K2" s="32"/>
      <c r="L2" s="32"/>
      <c r="M2" s="32"/>
      <c r="N2" s="32"/>
      <c r="O2" s="32"/>
      <c r="P2" s="32"/>
      <c r="Q2" s="32"/>
      <c r="R2" s="32"/>
      <c r="S2" s="32"/>
      <c r="T2" s="32"/>
      <c r="U2" s="32"/>
      <c r="V2" s="32"/>
      <c r="W2" s="32"/>
    </row>
    <row r="3" spans="1:23" ht="21.75" customHeight="1" x14ac:dyDescent="0.35">
      <c r="A3" s="23"/>
      <c r="B3" s="23"/>
    </row>
    <row r="4" spans="1:23" ht="15.75" x14ac:dyDescent="0.25">
      <c r="A4" s="43"/>
      <c r="B4" s="43"/>
      <c r="C4" s="43"/>
      <c r="D4" s="44">
        <v>2000</v>
      </c>
      <c r="E4" s="44">
        <v>2001</v>
      </c>
      <c r="F4" s="44">
        <v>2002</v>
      </c>
      <c r="G4" s="44">
        <v>2003</v>
      </c>
      <c r="H4" s="44">
        <v>2004</v>
      </c>
      <c r="I4" s="44">
        <v>2005</v>
      </c>
      <c r="J4" s="44">
        <v>2006</v>
      </c>
      <c r="K4" s="44">
        <v>2007</v>
      </c>
      <c r="L4" s="44">
        <v>2008</v>
      </c>
      <c r="M4" s="44">
        <v>2009</v>
      </c>
      <c r="N4" s="44">
        <v>2010</v>
      </c>
      <c r="O4" s="44">
        <v>2011</v>
      </c>
      <c r="P4" s="44">
        <v>2012</v>
      </c>
      <c r="Q4" s="44">
        <v>2013</v>
      </c>
      <c r="R4" s="44">
        <v>2014</v>
      </c>
      <c r="S4" s="44">
        <v>2015</v>
      </c>
      <c r="T4" s="44">
        <v>2016</v>
      </c>
      <c r="U4" s="44">
        <v>2017</v>
      </c>
      <c r="V4" s="44">
        <v>2018</v>
      </c>
      <c r="W4" s="44">
        <v>2019</v>
      </c>
    </row>
    <row r="5" spans="1:23" ht="15.75" x14ac:dyDescent="0.25">
      <c r="A5" s="43"/>
      <c r="B5" s="43"/>
      <c r="C5" s="45" t="s">
        <v>79</v>
      </c>
      <c r="D5" s="46">
        <v>35447</v>
      </c>
      <c r="E5" s="46">
        <v>13102</v>
      </c>
      <c r="F5" s="47">
        <v>469</v>
      </c>
      <c r="G5" s="48"/>
      <c r="H5" s="48"/>
      <c r="I5" s="48"/>
      <c r="J5" s="48"/>
      <c r="K5" s="48"/>
      <c r="L5" s="48"/>
      <c r="M5" s="48"/>
      <c r="N5" s="48"/>
      <c r="O5" s="48"/>
      <c r="P5" s="48"/>
      <c r="Q5" s="48"/>
      <c r="R5" s="48"/>
      <c r="S5" s="49"/>
      <c r="T5" s="48"/>
      <c r="U5" s="48"/>
      <c r="V5" s="48"/>
      <c r="W5" s="48"/>
    </row>
    <row r="6" spans="1:23" ht="15.75" x14ac:dyDescent="0.25">
      <c r="A6" s="45"/>
      <c r="B6" s="45"/>
      <c r="C6" s="45" t="s">
        <v>110</v>
      </c>
      <c r="D6" s="50">
        <v>52004</v>
      </c>
      <c r="E6" s="51">
        <v>55801</v>
      </c>
      <c r="F6" s="50">
        <v>58427</v>
      </c>
      <c r="G6" s="45">
        <v>59298</v>
      </c>
      <c r="H6" s="45">
        <v>58755</v>
      </c>
      <c r="I6" s="45">
        <v>58353</v>
      </c>
      <c r="J6" s="45">
        <v>57016</v>
      </c>
      <c r="K6" s="45">
        <v>57745</v>
      </c>
      <c r="L6" s="45">
        <v>58577</v>
      </c>
      <c r="M6" s="45">
        <v>60297</v>
      </c>
      <c r="N6" s="45">
        <v>63222</v>
      </c>
      <c r="O6" s="45">
        <v>64211</v>
      </c>
      <c r="P6" s="45">
        <v>65195</v>
      </c>
      <c r="Q6" s="45">
        <v>65396</v>
      </c>
      <c r="R6" s="45">
        <v>67420</v>
      </c>
      <c r="S6" s="52">
        <v>45121</v>
      </c>
      <c r="T6" s="48"/>
      <c r="U6" s="48"/>
      <c r="V6" s="48"/>
      <c r="W6" s="48"/>
    </row>
    <row r="7" spans="1:23" ht="16.5" thickBot="1" x14ac:dyDescent="0.3">
      <c r="A7" s="53"/>
      <c r="B7" s="53"/>
      <c r="C7" s="53" t="s">
        <v>111</v>
      </c>
      <c r="D7" s="54"/>
      <c r="E7" s="54"/>
      <c r="F7" s="54"/>
      <c r="G7" s="54"/>
      <c r="H7" s="54"/>
      <c r="I7" s="54"/>
      <c r="J7" s="54"/>
      <c r="K7" s="54"/>
      <c r="L7" s="54"/>
      <c r="M7" s="54"/>
      <c r="N7" s="54"/>
      <c r="O7" s="54"/>
      <c r="P7" s="54"/>
      <c r="Q7" s="54"/>
      <c r="R7" s="54"/>
      <c r="S7" s="55">
        <v>50015</v>
      </c>
      <c r="T7" s="53">
        <v>68664</v>
      </c>
      <c r="U7" s="53">
        <v>67357</v>
      </c>
      <c r="V7" s="53">
        <v>66336</v>
      </c>
      <c r="W7" s="53">
        <v>63977</v>
      </c>
    </row>
    <row r="8" spans="1:23" ht="18" customHeight="1" x14ac:dyDescent="0.25">
      <c r="A8" s="543" t="s">
        <v>36</v>
      </c>
      <c r="B8" s="537" t="s">
        <v>90</v>
      </c>
      <c r="C8" s="56" t="s">
        <v>34</v>
      </c>
      <c r="D8" s="57">
        <v>27234</v>
      </c>
      <c r="E8" s="58">
        <v>12827</v>
      </c>
      <c r="F8" s="59">
        <v>469</v>
      </c>
      <c r="G8" s="60"/>
      <c r="H8" s="60"/>
      <c r="I8" s="61"/>
      <c r="J8" s="62"/>
      <c r="K8" s="62"/>
      <c r="L8" s="62"/>
      <c r="M8" s="63"/>
      <c r="N8" s="60"/>
      <c r="O8" s="62"/>
      <c r="P8" s="60"/>
      <c r="Q8" s="60"/>
      <c r="R8" s="60"/>
      <c r="S8" s="64"/>
      <c r="T8" s="61"/>
      <c r="U8" s="61"/>
      <c r="V8" s="61"/>
      <c r="W8" s="65"/>
    </row>
    <row r="9" spans="1:23" ht="18" customHeight="1" x14ac:dyDescent="0.25">
      <c r="A9" s="544"/>
      <c r="B9" s="538"/>
      <c r="C9" s="66" t="s">
        <v>35</v>
      </c>
      <c r="D9" s="67">
        <f>SUM(D8/D5)</f>
        <v>0.76830197195813466</v>
      </c>
      <c r="E9" s="67">
        <f t="shared" ref="E9:F9" si="0">SUM(E8/E5)</f>
        <v>0.97901083803999389</v>
      </c>
      <c r="F9" s="67">
        <f t="shared" si="0"/>
        <v>1</v>
      </c>
      <c r="G9" s="48"/>
      <c r="H9" s="48"/>
      <c r="I9" s="48"/>
      <c r="J9" s="48"/>
      <c r="K9" s="48"/>
      <c r="L9" s="48"/>
      <c r="M9" s="48"/>
      <c r="N9" s="48"/>
      <c r="O9" s="48"/>
      <c r="P9" s="48"/>
      <c r="Q9" s="48"/>
      <c r="R9" s="48"/>
      <c r="S9" s="48"/>
      <c r="T9" s="68"/>
      <c r="U9" s="68"/>
      <c r="V9" s="68"/>
      <c r="W9" s="69"/>
    </row>
    <row r="10" spans="1:23" ht="18" customHeight="1" x14ac:dyDescent="0.25">
      <c r="A10" s="544"/>
      <c r="B10" s="539" t="s">
        <v>92</v>
      </c>
      <c r="C10" s="66" t="s">
        <v>34</v>
      </c>
      <c r="D10" s="70">
        <v>5301</v>
      </c>
      <c r="E10" s="71">
        <v>16123</v>
      </c>
      <c r="F10" s="70">
        <v>28910</v>
      </c>
      <c r="G10" s="72">
        <v>29624</v>
      </c>
      <c r="H10" s="72">
        <v>28873</v>
      </c>
      <c r="I10" s="73">
        <v>28707</v>
      </c>
      <c r="J10" s="74">
        <v>27516</v>
      </c>
      <c r="K10" s="74">
        <v>27785</v>
      </c>
      <c r="L10" s="74">
        <v>27206</v>
      </c>
      <c r="M10" s="75">
        <v>28439</v>
      </c>
      <c r="N10" s="72">
        <v>29529</v>
      </c>
      <c r="O10" s="74">
        <v>30068</v>
      </c>
      <c r="P10" s="72">
        <v>29721</v>
      </c>
      <c r="Q10" s="72">
        <v>30436</v>
      </c>
      <c r="R10" s="72">
        <v>31589</v>
      </c>
      <c r="S10" s="76">
        <v>14211</v>
      </c>
      <c r="T10" s="77"/>
      <c r="U10" s="77"/>
      <c r="V10" s="77"/>
      <c r="W10" s="78"/>
    </row>
    <row r="11" spans="1:23" ht="18" customHeight="1" x14ac:dyDescent="0.25">
      <c r="A11" s="544"/>
      <c r="B11" s="538"/>
      <c r="C11" s="66" t="s">
        <v>35</v>
      </c>
      <c r="D11" s="67">
        <f>SUM(D10/$D$6)</f>
        <v>0.10193446657949388</v>
      </c>
      <c r="E11" s="67">
        <f t="shared" ref="E11:S11" si="1">SUM(E10/E6)</f>
        <v>0.28893747423881294</v>
      </c>
      <c r="F11" s="67">
        <f t="shared" si="1"/>
        <v>0.49480548376606703</v>
      </c>
      <c r="G11" s="67">
        <f t="shared" si="1"/>
        <v>0.49957840062059428</v>
      </c>
      <c r="H11" s="67">
        <f t="shared" si="1"/>
        <v>0.49141349672368306</v>
      </c>
      <c r="I11" s="67">
        <f t="shared" si="1"/>
        <v>0.49195414117526093</v>
      </c>
      <c r="J11" s="67">
        <f t="shared" si="1"/>
        <v>0.4826013750526168</v>
      </c>
      <c r="K11" s="67">
        <f t="shared" si="1"/>
        <v>0.4811672006234306</v>
      </c>
      <c r="L11" s="67">
        <f t="shared" si="1"/>
        <v>0.46444850367891832</v>
      </c>
      <c r="M11" s="67">
        <f t="shared" si="1"/>
        <v>0.47164867240492891</v>
      </c>
      <c r="N11" s="67">
        <f t="shared" si="1"/>
        <v>0.46706842554806871</v>
      </c>
      <c r="O11" s="67">
        <f t="shared" si="1"/>
        <v>0.46826867670648331</v>
      </c>
      <c r="P11" s="67">
        <f t="shared" si="1"/>
        <v>0.45587851829128001</v>
      </c>
      <c r="Q11" s="67">
        <f t="shared" si="1"/>
        <v>0.4654107284849226</v>
      </c>
      <c r="R11" s="67">
        <f t="shared" si="1"/>
        <v>0.46854049243547907</v>
      </c>
      <c r="S11" s="67">
        <f t="shared" si="1"/>
        <v>0.31495312603887327</v>
      </c>
      <c r="T11" s="68"/>
      <c r="U11" s="68"/>
      <c r="V11" s="68"/>
      <c r="W11" s="69"/>
    </row>
    <row r="12" spans="1:23" ht="18" customHeight="1" x14ac:dyDescent="0.25">
      <c r="A12" s="544"/>
      <c r="B12" s="535" t="s">
        <v>91</v>
      </c>
      <c r="C12" s="66" t="s">
        <v>34</v>
      </c>
      <c r="D12" s="79"/>
      <c r="E12" s="80"/>
      <c r="F12" s="48"/>
      <c r="G12" s="81"/>
      <c r="H12" s="81"/>
      <c r="I12" s="48"/>
      <c r="J12" s="82"/>
      <c r="K12" s="82"/>
      <c r="L12" s="82"/>
      <c r="M12" s="83"/>
      <c r="N12" s="81"/>
      <c r="O12" s="82"/>
      <c r="P12" s="81"/>
      <c r="Q12" s="81"/>
      <c r="R12" s="81"/>
      <c r="S12" s="50">
        <v>21150</v>
      </c>
      <c r="T12" s="99">
        <v>36345</v>
      </c>
      <c r="U12" s="99">
        <v>35713</v>
      </c>
      <c r="V12" s="99">
        <v>36181</v>
      </c>
      <c r="W12" s="99">
        <v>35460</v>
      </c>
    </row>
    <row r="13" spans="1:23" ht="18" customHeight="1" x14ac:dyDescent="0.25">
      <c r="A13" s="544"/>
      <c r="B13" s="536"/>
      <c r="C13" s="66" t="s">
        <v>35</v>
      </c>
      <c r="D13" s="79"/>
      <c r="E13" s="80"/>
      <c r="F13" s="48"/>
      <c r="G13" s="81"/>
      <c r="H13" s="81"/>
      <c r="I13" s="48"/>
      <c r="J13" s="82"/>
      <c r="K13" s="82"/>
      <c r="L13" s="82"/>
      <c r="M13" s="83"/>
      <c r="N13" s="81"/>
      <c r="O13" s="82"/>
      <c r="P13" s="81"/>
      <c r="Q13" s="81"/>
      <c r="R13" s="81"/>
      <c r="S13" s="67">
        <f t="shared" ref="S13" si="2">SUM(S12/S7)</f>
        <v>0.4228731380585824</v>
      </c>
      <c r="T13" s="67">
        <f t="shared" ref="T13" si="3">SUM(T12/T7)</f>
        <v>0.52931667249213565</v>
      </c>
      <c r="U13" s="67">
        <f t="shared" ref="U13:W13" si="4">SUM(U12/U7)</f>
        <v>0.53020473002063628</v>
      </c>
      <c r="V13" s="67">
        <f t="shared" si="4"/>
        <v>0.54542028461167391</v>
      </c>
      <c r="W13" s="67">
        <f t="shared" si="4"/>
        <v>0.55426168779405094</v>
      </c>
    </row>
    <row r="14" spans="1:23" ht="18" customHeight="1" thickBot="1" x14ac:dyDescent="0.3">
      <c r="A14" s="545"/>
      <c r="B14" s="87" t="s">
        <v>78</v>
      </c>
      <c r="C14" s="88" t="s">
        <v>34</v>
      </c>
      <c r="D14" s="89">
        <f>SUM(D8+D10+D12)</f>
        <v>32535</v>
      </c>
      <c r="E14" s="89">
        <f>SUM(E8+E10+E12)</f>
        <v>28950</v>
      </c>
      <c r="F14" s="89">
        <f t="shared" ref="F14:W14" si="5">SUM(F8+F10+F12)</f>
        <v>29379</v>
      </c>
      <c r="G14" s="89">
        <f t="shared" si="5"/>
        <v>29624</v>
      </c>
      <c r="H14" s="89">
        <f t="shared" si="5"/>
        <v>28873</v>
      </c>
      <c r="I14" s="89">
        <f t="shared" si="5"/>
        <v>28707</v>
      </c>
      <c r="J14" s="89">
        <f t="shared" si="5"/>
        <v>27516</v>
      </c>
      <c r="K14" s="89">
        <f t="shared" si="5"/>
        <v>27785</v>
      </c>
      <c r="L14" s="89">
        <f t="shared" si="5"/>
        <v>27206</v>
      </c>
      <c r="M14" s="89">
        <f t="shared" si="5"/>
        <v>28439</v>
      </c>
      <c r="N14" s="89">
        <f t="shared" si="5"/>
        <v>29529</v>
      </c>
      <c r="O14" s="89">
        <f t="shared" si="5"/>
        <v>30068</v>
      </c>
      <c r="P14" s="89">
        <f t="shared" si="5"/>
        <v>29721</v>
      </c>
      <c r="Q14" s="89">
        <f t="shared" si="5"/>
        <v>30436</v>
      </c>
      <c r="R14" s="89">
        <f t="shared" si="5"/>
        <v>31589</v>
      </c>
      <c r="S14" s="89">
        <f t="shared" si="5"/>
        <v>35361</v>
      </c>
      <c r="T14" s="89">
        <f t="shared" si="5"/>
        <v>36345</v>
      </c>
      <c r="U14" s="89">
        <f t="shared" si="5"/>
        <v>35713</v>
      </c>
      <c r="V14" s="89">
        <f t="shared" si="5"/>
        <v>36181</v>
      </c>
      <c r="W14" s="90">
        <f t="shared" si="5"/>
        <v>35460</v>
      </c>
    </row>
    <row r="15" spans="1:23" ht="18" customHeight="1" x14ac:dyDescent="0.25">
      <c r="A15" s="543" t="s">
        <v>33</v>
      </c>
      <c r="B15" s="537" t="s">
        <v>90</v>
      </c>
      <c r="C15" s="56" t="s">
        <v>75</v>
      </c>
      <c r="D15" s="91">
        <v>732</v>
      </c>
      <c r="E15" s="91">
        <v>49</v>
      </c>
      <c r="F15" s="92">
        <v>0</v>
      </c>
      <c r="G15" s="60"/>
      <c r="H15" s="60"/>
      <c r="I15" s="61"/>
      <c r="J15" s="62"/>
      <c r="K15" s="62"/>
      <c r="L15" s="62"/>
      <c r="M15" s="63"/>
      <c r="N15" s="60"/>
      <c r="O15" s="62"/>
      <c r="P15" s="60"/>
      <c r="Q15" s="60"/>
      <c r="R15" s="60"/>
      <c r="S15" s="64"/>
      <c r="T15" s="61"/>
      <c r="U15" s="61"/>
      <c r="V15" s="61"/>
      <c r="W15" s="65"/>
    </row>
    <row r="16" spans="1:23" ht="18" customHeight="1" x14ac:dyDescent="0.25">
      <c r="A16" s="544"/>
      <c r="B16" s="538"/>
      <c r="C16" s="66" t="s">
        <v>35</v>
      </c>
      <c r="D16" s="67">
        <f>SUM(D15/D5)</f>
        <v>2.0650548706519594E-2</v>
      </c>
      <c r="E16" s="67">
        <f>SUM(E15/E5)</f>
        <v>3.7398870401465427E-3</v>
      </c>
      <c r="F16" s="67">
        <f>SUM(F15/F5)</f>
        <v>0</v>
      </c>
      <c r="G16" s="48"/>
      <c r="H16" s="48"/>
      <c r="I16" s="48"/>
      <c r="J16" s="48"/>
      <c r="K16" s="48"/>
      <c r="L16" s="48"/>
      <c r="M16" s="48"/>
      <c r="N16" s="48"/>
      <c r="O16" s="48"/>
      <c r="P16" s="48"/>
      <c r="Q16" s="48"/>
      <c r="R16" s="48"/>
      <c r="S16" s="48"/>
      <c r="T16" s="68"/>
      <c r="U16" s="68"/>
      <c r="V16" s="68"/>
      <c r="W16" s="69"/>
    </row>
    <row r="17" spans="1:23" ht="18" customHeight="1" x14ac:dyDescent="0.25">
      <c r="A17" s="544"/>
      <c r="B17" s="539" t="s">
        <v>92</v>
      </c>
      <c r="C17" s="66" t="s">
        <v>34</v>
      </c>
      <c r="D17" s="70">
        <v>20050</v>
      </c>
      <c r="E17" s="70">
        <v>20730</v>
      </c>
      <c r="F17" s="70">
        <v>19790</v>
      </c>
      <c r="G17" s="72">
        <v>19966</v>
      </c>
      <c r="H17" s="72">
        <v>19394</v>
      </c>
      <c r="I17" s="73">
        <v>19181</v>
      </c>
      <c r="J17" s="74">
        <v>18623</v>
      </c>
      <c r="K17" s="74">
        <v>18792</v>
      </c>
      <c r="L17" s="74">
        <v>19636</v>
      </c>
      <c r="M17" s="75">
        <v>19638</v>
      </c>
      <c r="N17" s="72">
        <v>20657</v>
      </c>
      <c r="O17" s="74">
        <v>20552</v>
      </c>
      <c r="P17" s="72">
        <v>20566</v>
      </c>
      <c r="Q17" s="72">
        <v>20665</v>
      </c>
      <c r="R17" s="72">
        <v>21851</v>
      </c>
      <c r="S17" s="76">
        <v>10855</v>
      </c>
      <c r="T17" s="68"/>
      <c r="U17" s="68"/>
      <c r="V17" s="68"/>
      <c r="W17" s="69"/>
    </row>
    <row r="18" spans="1:23" ht="18.75" customHeight="1" x14ac:dyDescent="0.25">
      <c r="A18" s="544"/>
      <c r="B18" s="538"/>
      <c r="C18" s="66" t="s">
        <v>35</v>
      </c>
      <c r="D18" s="67">
        <f>SUM(D17/D6)</f>
        <v>0.38554726559495422</v>
      </c>
      <c r="E18" s="67">
        <f t="shared" ref="E18:S18" si="6">SUM(E17/E6)</f>
        <v>0.37149871866095591</v>
      </c>
      <c r="F18" s="67">
        <f t="shared" si="6"/>
        <v>0.33871326612696184</v>
      </c>
      <c r="G18" s="67">
        <f t="shared" si="6"/>
        <v>0.33670612836857905</v>
      </c>
      <c r="H18" s="67">
        <f t="shared" si="6"/>
        <v>0.33008254616628374</v>
      </c>
      <c r="I18" s="67">
        <f t="shared" si="6"/>
        <v>0.32870632186862714</v>
      </c>
      <c r="J18" s="67">
        <f t="shared" si="6"/>
        <v>0.3266276133015294</v>
      </c>
      <c r="K18" s="67">
        <f t="shared" si="6"/>
        <v>0.32543077322711922</v>
      </c>
      <c r="L18" s="67">
        <f t="shared" si="6"/>
        <v>0.33521689400276561</v>
      </c>
      <c r="M18" s="67">
        <f t="shared" si="6"/>
        <v>0.32568784516642618</v>
      </c>
      <c r="N18" s="67">
        <f t="shared" si="6"/>
        <v>0.32673752807566986</v>
      </c>
      <c r="O18" s="67">
        <f t="shared" si="6"/>
        <v>0.32006976997710673</v>
      </c>
      <c r="P18" s="67">
        <f t="shared" si="6"/>
        <v>0.31545363908275176</v>
      </c>
      <c r="Q18" s="67">
        <f t="shared" si="6"/>
        <v>0.31599792036210167</v>
      </c>
      <c r="R18" s="67">
        <f t="shared" si="6"/>
        <v>0.32410264016612284</v>
      </c>
      <c r="S18" s="67">
        <f t="shared" si="6"/>
        <v>0.24057534185855811</v>
      </c>
      <c r="T18" s="68"/>
      <c r="U18" s="68"/>
      <c r="V18" s="68"/>
      <c r="W18" s="69"/>
    </row>
    <row r="19" spans="1:23" ht="18.75" customHeight="1" x14ac:dyDescent="0.25">
      <c r="A19" s="544"/>
      <c r="B19" s="535" t="s">
        <v>91</v>
      </c>
      <c r="C19" s="93" t="s">
        <v>34</v>
      </c>
      <c r="D19" s="79"/>
      <c r="E19" s="80"/>
      <c r="F19" s="48"/>
      <c r="G19" s="81"/>
      <c r="H19" s="81"/>
      <c r="I19" s="48"/>
      <c r="J19" s="82"/>
      <c r="K19" s="82"/>
      <c r="L19" s="82"/>
      <c r="M19" s="83"/>
      <c r="N19" s="81"/>
      <c r="O19" s="82"/>
      <c r="P19" s="81"/>
      <c r="Q19" s="81"/>
      <c r="R19" s="81"/>
      <c r="S19" s="50">
        <v>10220</v>
      </c>
      <c r="T19" s="99">
        <v>18871</v>
      </c>
      <c r="U19" s="99">
        <v>18861</v>
      </c>
      <c r="V19" s="99">
        <v>18753</v>
      </c>
      <c r="W19" s="85">
        <v>18626</v>
      </c>
    </row>
    <row r="20" spans="1:23" ht="18.75" customHeight="1" x14ac:dyDescent="0.25">
      <c r="A20" s="544"/>
      <c r="B20" s="536"/>
      <c r="C20" s="93" t="s">
        <v>35</v>
      </c>
      <c r="D20" s="79"/>
      <c r="E20" s="80"/>
      <c r="F20" s="48"/>
      <c r="G20" s="81"/>
      <c r="H20" s="81"/>
      <c r="I20" s="48"/>
      <c r="J20" s="82"/>
      <c r="K20" s="82"/>
      <c r="L20" s="82"/>
      <c r="M20" s="83"/>
      <c r="N20" s="81"/>
      <c r="O20" s="82"/>
      <c r="P20" s="81"/>
      <c r="Q20" s="81"/>
      <c r="R20" s="81"/>
      <c r="S20" s="67">
        <f>SUM(S19/S7)</f>
        <v>0.20433869839048285</v>
      </c>
      <c r="T20" s="67">
        <f>SUM(T19/T7)</f>
        <v>0.27483106140044272</v>
      </c>
      <c r="U20" s="67">
        <f t="shared" ref="U20:W20" si="7">SUM(U19/U7)</f>
        <v>0.28001544011758245</v>
      </c>
      <c r="V20" s="67">
        <f t="shared" si="7"/>
        <v>0.28269717800289434</v>
      </c>
      <c r="W20" s="86">
        <f t="shared" si="7"/>
        <v>0.29113587695578097</v>
      </c>
    </row>
    <row r="21" spans="1:23" ht="16.5" thickBot="1" x14ac:dyDescent="0.3">
      <c r="A21" s="545"/>
      <c r="B21" s="87" t="s">
        <v>78</v>
      </c>
      <c r="C21" s="88" t="s">
        <v>34</v>
      </c>
      <c r="D21" s="89">
        <f>SUM(D15+D17+D19)</f>
        <v>20782</v>
      </c>
      <c r="E21" s="89">
        <f t="shared" ref="E21:W21" si="8">SUM(E15+E17+E19)</f>
        <v>20779</v>
      </c>
      <c r="F21" s="89">
        <f t="shared" si="8"/>
        <v>19790</v>
      </c>
      <c r="G21" s="89">
        <f t="shared" si="8"/>
        <v>19966</v>
      </c>
      <c r="H21" s="89">
        <f t="shared" si="8"/>
        <v>19394</v>
      </c>
      <c r="I21" s="89">
        <f t="shared" si="8"/>
        <v>19181</v>
      </c>
      <c r="J21" s="89">
        <f t="shared" si="8"/>
        <v>18623</v>
      </c>
      <c r="K21" s="89">
        <f t="shared" si="8"/>
        <v>18792</v>
      </c>
      <c r="L21" s="89">
        <f t="shared" si="8"/>
        <v>19636</v>
      </c>
      <c r="M21" s="89">
        <f t="shared" si="8"/>
        <v>19638</v>
      </c>
      <c r="N21" s="89">
        <f t="shared" si="8"/>
        <v>20657</v>
      </c>
      <c r="O21" s="89">
        <f t="shared" si="8"/>
        <v>20552</v>
      </c>
      <c r="P21" s="89">
        <f t="shared" si="8"/>
        <v>20566</v>
      </c>
      <c r="Q21" s="89">
        <f t="shared" si="8"/>
        <v>20665</v>
      </c>
      <c r="R21" s="89">
        <f t="shared" si="8"/>
        <v>21851</v>
      </c>
      <c r="S21" s="89">
        <f t="shared" si="8"/>
        <v>21075</v>
      </c>
      <c r="T21" s="89">
        <f t="shared" si="8"/>
        <v>18871</v>
      </c>
      <c r="U21" s="89">
        <f t="shared" si="8"/>
        <v>18861</v>
      </c>
      <c r="V21" s="89">
        <f t="shared" si="8"/>
        <v>18753</v>
      </c>
      <c r="W21" s="90">
        <f t="shared" si="8"/>
        <v>18626</v>
      </c>
    </row>
    <row r="22" spans="1:23" ht="18" customHeight="1" x14ac:dyDescent="0.25">
      <c r="A22" s="543" t="s">
        <v>88</v>
      </c>
      <c r="B22" s="537" t="s">
        <v>90</v>
      </c>
      <c r="C22" s="56" t="s">
        <v>34</v>
      </c>
      <c r="D22" s="94">
        <v>2624</v>
      </c>
      <c r="E22" s="91">
        <v>20</v>
      </c>
      <c r="F22" s="92">
        <v>0</v>
      </c>
      <c r="G22" s="60"/>
      <c r="H22" s="60"/>
      <c r="I22" s="61"/>
      <c r="J22" s="62"/>
      <c r="K22" s="62"/>
      <c r="L22" s="62"/>
      <c r="M22" s="63"/>
      <c r="N22" s="60"/>
      <c r="O22" s="62"/>
      <c r="P22" s="60"/>
      <c r="Q22" s="60"/>
      <c r="R22" s="60"/>
      <c r="S22" s="64"/>
      <c r="T22" s="61"/>
      <c r="U22" s="61"/>
      <c r="V22" s="61"/>
      <c r="W22" s="65"/>
    </row>
    <row r="23" spans="1:23" ht="21.75" customHeight="1" x14ac:dyDescent="0.25">
      <c r="A23" s="544"/>
      <c r="B23" s="538"/>
      <c r="C23" s="66" t="s">
        <v>35</v>
      </c>
      <c r="D23" s="67">
        <f>SUM(D22/D5)</f>
        <v>7.4026010663807942E-2</v>
      </c>
      <c r="E23" s="67">
        <f>SUM(E22/E5)</f>
        <v>1.5264845061822622E-3</v>
      </c>
      <c r="F23" s="67">
        <f>SUM(F22/F5)</f>
        <v>0</v>
      </c>
      <c r="G23" s="48"/>
      <c r="H23" s="48"/>
      <c r="I23" s="48"/>
      <c r="J23" s="48"/>
      <c r="K23" s="48"/>
      <c r="L23" s="48"/>
      <c r="M23" s="48"/>
      <c r="N23" s="48"/>
      <c r="O23" s="48"/>
      <c r="P23" s="48"/>
      <c r="Q23" s="48"/>
      <c r="R23" s="48"/>
      <c r="S23" s="48"/>
      <c r="T23" s="68"/>
      <c r="U23" s="68"/>
      <c r="V23" s="68"/>
      <c r="W23" s="69"/>
    </row>
    <row r="24" spans="1:23" ht="18" customHeight="1" x14ac:dyDescent="0.25">
      <c r="A24" s="544"/>
      <c r="B24" s="539" t="s">
        <v>92</v>
      </c>
      <c r="C24" s="66" t="s">
        <v>34</v>
      </c>
      <c r="D24" s="70">
        <v>7479</v>
      </c>
      <c r="E24" s="70">
        <v>9903</v>
      </c>
      <c r="F24" s="70">
        <v>9560</v>
      </c>
      <c r="G24" s="72">
        <v>9292</v>
      </c>
      <c r="H24" s="72">
        <v>9271</v>
      </c>
      <c r="I24" s="73">
        <v>9411</v>
      </c>
      <c r="J24" s="74">
        <v>9168</v>
      </c>
      <c r="K24" s="74">
        <v>9490</v>
      </c>
      <c r="L24" s="74">
        <v>9505</v>
      </c>
      <c r="M24" s="75">
        <v>9582</v>
      </c>
      <c r="N24" s="72">
        <v>10179</v>
      </c>
      <c r="O24" s="74">
        <v>10293</v>
      </c>
      <c r="P24" s="95">
        <v>10630</v>
      </c>
      <c r="Q24" s="95">
        <v>10656</v>
      </c>
      <c r="R24" s="95">
        <v>11419</v>
      </c>
      <c r="S24" s="96">
        <f>6392+481</f>
        <v>6873</v>
      </c>
      <c r="T24" s="77"/>
      <c r="U24" s="77"/>
      <c r="V24" s="77"/>
      <c r="W24" s="78"/>
    </row>
    <row r="25" spans="1:23" ht="22.5" customHeight="1" x14ac:dyDescent="0.25">
      <c r="A25" s="544"/>
      <c r="B25" s="538"/>
      <c r="C25" s="66" t="s">
        <v>35</v>
      </c>
      <c r="D25" s="67">
        <f>SUM(D24/D6)</f>
        <v>0.14381586031843704</v>
      </c>
      <c r="E25" s="67">
        <f t="shared" ref="E25:S25" si="9">SUM(E24/E6)</f>
        <v>0.1774699378147345</v>
      </c>
      <c r="F25" s="67">
        <f t="shared" si="9"/>
        <v>0.16362298252520238</v>
      </c>
      <c r="G25" s="67">
        <f t="shared" si="9"/>
        <v>0.1567000573375156</v>
      </c>
      <c r="H25" s="67">
        <f t="shared" si="9"/>
        <v>0.15779082631265423</v>
      </c>
      <c r="I25" s="67">
        <f t="shared" si="9"/>
        <v>0.16127705516425891</v>
      </c>
      <c r="J25" s="67">
        <f t="shared" si="9"/>
        <v>0.16079696927178336</v>
      </c>
      <c r="K25" s="67">
        <f t="shared" si="9"/>
        <v>0.16434323318036193</v>
      </c>
      <c r="L25" s="67">
        <f t="shared" si="9"/>
        <v>0.16226505283643752</v>
      </c>
      <c r="M25" s="67">
        <f t="shared" si="9"/>
        <v>0.15891337877506342</v>
      </c>
      <c r="N25" s="67">
        <f t="shared" si="9"/>
        <v>0.16100408085792919</v>
      </c>
      <c r="O25" s="67">
        <f t="shared" si="9"/>
        <v>0.16029963713382442</v>
      </c>
      <c r="P25" s="67">
        <f t="shared" si="9"/>
        <v>0.16304931359766853</v>
      </c>
      <c r="Q25" s="67">
        <f t="shared" si="9"/>
        <v>0.16294574591718147</v>
      </c>
      <c r="R25" s="67">
        <f t="shared" si="9"/>
        <v>0.16937110649658854</v>
      </c>
      <c r="S25" s="67">
        <f t="shared" si="9"/>
        <v>0.15232375168990048</v>
      </c>
      <c r="T25" s="68"/>
      <c r="U25" s="68"/>
      <c r="V25" s="68"/>
      <c r="W25" s="69"/>
    </row>
    <row r="26" spans="1:23" ht="18.75" customHeight="1" x14ac:dyDescent="0.25">
      <c r="A26" s="544"/>
      <c r="B26" s="535" t="s">
        <v>91</v>
      </c>
      <c r="C26" s="93" t="s">
        <v>34</v>
      </c>
      <c r="D26" s="79"/>
      <c r="E26" s="80"/>
      <c r="F26" s="48"/>
      <c r="G26" s="81"/>
      <c r="H26" s="81"/>
      <c r="I26" s="48"/>
      <c r="J26" s="82"/>
      <c r="K26" s="82"/>
      <c r="L26" s="82"/>
      <c r="M26" s="83"/>
      <c r="N26" s="81"/>
      <c r="O26" s="82"/>
      <c r="P26" s="81"/>
      <c r="Q26" s="81"/>
      <c r="R26" s="81"/>
      <c r="S26" s="50">
        <v>4020</v>
      </c>
      <c r="T26" s="99">
        <v>10077</v>
      </c>
      <c r="U26" s="99">
        <v>10135</v>
      </c>
      <c r="V26" s="99">
        <v>9992</v>
      </c>
      <c r="W26" s="85">
        <v>10047</v>
      </c>
    </row>
    <row r="27" spans="1:23" ht="19.5" customHeight="1" x14ac:dyDescent="0.25">
      <c r="A27" s="544"/>
      <c r="B27" s="536"/>
      <c r="C27" s="93" t="s">
        <v>35</v>
      </c>
      <c r="D27" s="79"/>
      <c r="E27" s="80"/>
      <c r="F27" s="48"/>
      <c r="G27" s="81"/>
      <c r="H27" s="81"/>
      <c r="I27" s="48"/>
      <c r="J27" s="82"/>
      <c r="K27" s="82"/>
      <c r="L27" s="82"/>
      <c r="M27" s="83"/>
      <c r="N27" s="81"/>
      <c r="O27" s="82"/>
      <c r="P27" s="81"/>
      <c r="Q27" s="81"/>
      <c r="R27" s="81"/>
      <c r="S27" s="67">
        <f>SUM(S26/S7)</f>
        <v>8.0375887233829851E-2</v>
      </c>
      <c r="T27" s="67">
        <f>SUM(T26/T7)</f>
        <v>0.1467581265291856</v>
      </c>
      <c r="U27" s="67">
        <f t="shared" ref="U27:W27" si="10">SUM(U26/U7)</f>
        <v>0.15046691509419957</v>
      </c>
      <c r="V27" s="67">
        <f t="shared" si="10"/>
        <v>0.15062711046792088</v>
      </c>
      <c r="W27" s="86">
        <f t="shared" si="10"/>
        <v>0.15704081154164778</v>
      </c>
    </row>
    <row r="28" spans="1:23" ht="21.75" customHeight="1" thickBot="1" x14ac:dyDescent="0.3">
      <c r="A28" s="545"/>
      <c r="B28" s="87" t="s">
        <v>78</v>
      </c>
      <c r="C28" s="88" t="s">
        <v>34</v>
      </c>
      <c r="D28" s="89">
        <f>SUM(D22+D24+D26)</f>
        <v>10103</v>
      </c>
      <c r="E28" s="89">
        <f t="shared" ref="E28:W28" si="11">SUM(E22+E24+E26)</f>
        <v>9923</v>
      </c>
      <c r="F28" s="89">
        <f t="shared" si="11"/>
        <v>9560</v>
      </c>
      <c r="G28" s="89">
        <f t="shared" si="11"/>
        <v>9292</v>
      </c>
      <c r="H28" s="89">
        <f t="shared" si="11"/>
        <v>9271</v>
      </c>
      <c r="I28" s="89">
        <f t="shared" si="11"/>
        <v>9411</v>
      </c>
      <c r="J28" s="89">
        <f t="shared" si="11"/>
        <v>9168</v>
      </c>
      <c r="K28" s="89">
        <f t="shared" si="11"/>
        <v>9490</v>
      </c>
      <c r="L28" s="89">
        <f t="shared" si="11"/>
        <v>9505</v>
      </c>
      <c r="M28" s="89">
        <f t="shared" si="11"/>
        <v>9582</v>
      </c>
      <c r="N28" s="89">
        <f t="shared" si="11"/>
        <v>10179</v>
      </c>
      <c r="O28" s="89">
        <f t="shared" si="11"/>
        <v>10293</v>
      </c>
      <c r="P28" s="89">
        <f t="shared" si="11"/>
        <v>10630</v>
      </c>
      <c r="Q28" s="89">
        <f t="shared" si="11"/>
        <v>10656</v>
      </c>
      <c r="R28" s="89">
        <f t="shared" si="11"/>
        <v>11419</v>
      </c>
      <c r="S28" s="89">
        <f t="shared" si="11"/>
        <v>10893</v>
      </c>
      <c r="T28" s="89">
        <f t="shared" si="11"/>
        <v>10077</v>
      </c>
      <c r="U28" s="89">
        <f t="shared" si="11"/>
        <v>10135</v>
      </c>
      <c r="V28" s="89">
        <f t="shared" si="11"/>
        <v>9992</v>
      </c>
      <c r="W28" s="90">
        <f t="shared" si="11"/>
        <v>10047</v>
      </c>
    </row>
    <row r="29" spans="1:23" ht="15.75" x14ac:dyDescent="0.25">
      <c r="A29" s="543" t="s">
        <v>40</v>
      </c>
      <c r="B29" s="537" t="s">
        <v>90</v>
      </c>
      <c r="C29" s="56" t="s">
        <v>34</v>
      </c>
      <c r="D29" s="91">
        <v>393</v>
      </c>
      <c r="E29" s="91">
        <v>30</v>
      </c>
      <c r="F29" s="92">
        <v>0</v>
      </c>
      <c r="G29" s="60"/>
      <c r="H29" s="60"/>
      <c r="I29" s="61"/>
      <c r="J29" s="62"/>
      <c r="K29" s="62"/>
      <c r="L29" s="62"/>
      <c r="M29" s="63"/>
      <c r="N29" s="60"/>
      <c r="O29" s="62"/>
      <c r="P29" s="60"/>
      <c r="Q29" s="60"/>
      <c r="R29" s="60"/>
      <c r="S29" s="64"/>
      <c r="T29" s="61"/>
      <c r="U29" s="61"/>
      <c r="V29" s="61"/>
      <c r="W29" s="65"/>
    </row>
    <row r="30" spans="1:23" ht="15.75" x14ac:dyDescent="0.25">
      <c r="A30" s="544"/>
      <c r="B30" s="538"/>
      <c r="C30" s="66" t="s">
        <v>35</v>
      </c>
      <c r="D30" s="67">
        <f>SUM(D29/D5)</f>
        <v>1.1086974920303552E-2</v>
      </c>
      <c r="E30" s="67">
        <f>SUM(E29/E5)</f>
        <v>2.2897267592733935E-3</v>
      </c>
      <c r="F30" s="67">
        <f>SUM(F29/F5)</f>
        <v>0</v>
      </c>
      <c r="G30" s="48"/>
      <c r="H30" s="48"/>
      <c r="I30" s="48"/>
      <c r="J30" s="48"/>
      <c r="K30" s="48"/>
      <c r="L30" s="48"/>
      <c r="M30" s="48"/>
      <c r="N30" s="48"/>
      <c r="O30" s="48"/>
      <c r="P30" s="48"/>
      <c r="Q30" s="48"/>
      <c r="R30" s="48"/>
      <c r="S30" s="48"/>
      <c r="T30" s="68"/>
      <c r="U30" s="68"/>
      <c r="V30" s="68"/>
      <c r="W30" s="69"/>
    </row>
    <row r="31" spans="1:23" ht="15.75" x14ac:dyDescent="0.25">
      <c r="A31" s="544"/>
      <c r="B31" s="539" t="s">
        <v>92</v>
      </c>
      <c r="C31" s="66" t="s">
        <v>34</v>
      </c>
      <c r="D31" s="70">
        <v>7523</v>
      </c>
      <c r="E31" s="70">
        <v>7758</v>
      </c>
      <c r="F31" s="70">
        <v>7908</v>
      </c>
      <c r="G31" s="72">
        <v>8088</v>
      </c>
      <c r="H31" s="72">
        <v>7891</v>
      </c>
      <c r="I31" s="73">
        <v>8128</v>
      </c>
      <c r="J31" s="74">
        <v>7866</v>
      </c>
      <c r="K31" s="74">
        <v>8185</v>
      </c>
      <c r="L31" s="74">
        <v>8130</v>
      </c>
      <c r="M31" s="75">
        <v>8605</v>
      </c>
      <c r="N31" s="72">
        <v>9193</v>
      </c>
      <c r="O31" s="74">
        <v>9379</v>
      </c>
      <c r="P31" s="72">
        <v>9843</v>
      </c>
      <c r="Q31" s="72">
        <v>10344</v>
      </c>
      <c r="R31" s="72">
        <v>10882</v>
      </c>
      <c r="S31" s="76">
        <v>3906</v>
      </c>
      <c r="T31" s="77"/>
      <c r="U31" s="77"/>
      <c r="V31" s="77"/>
      <c r="W31" s="78"/>
    </row>
    <row r="32" spans="1:23" ht="15.75" x14ac:dyDescent="0.25">
      <c r="A32" s="544"/>
      <c r="B32" s="538"/>
      <c r="C32" s="66" t="s">
        <v>35</v>
      </c>
      <c r="D32" s="67">
        <f>SUM(D31/D6)</f>
        <v>0.14466194908083993</v>
      </c>
      <c r="E32" s="67">
        <f t="shared" ref="E32:S32" si="12">SUM(E31/E6)</f>
        <v>0.13902976649163992</v>
      </c>
      <c r="F32" s="67">
        <f t="shared" si="12"/>
        <v>0.13534838345285571</v>
      </c>
      <c r="G32" s="67">
        <f t="shared" si="12"/>
        <v>0.13639583122533644</v>
      </c>
      <c r="H32" s="67">
        <f t="shared" si="12"/>
        <v>0.13430346353501829</v>
      </c>
      <c r="I32" s="67">
        <f t="shared" si="12"/>
        <v>0.13929018216715508</v>
      </c>
      <c r="J32" s="67">
        <f t="shared" si="12"/>
        <v>0.13796127402834293</v>
      </c>
      <c r="K32" s="67">
        <f t="shared" si="12"/>
        <v>0.14174387392847865</v>
      </c>
      <c r="L32" s="67">
        <f t="shared" si="12"/>
        <v>0.13879167591375455</v>
      </c>
      <c r="M32" s="67">
        <f t="shared" si="12"/>
        <v>0.14271025092458994</v>
      </c>
      <c r="N32" s="67">
        <f t="shared" si="12"/>
        <v>0.14540824396570814</v>
      </c>
      <c r="O32" s="67">
        <f t="shared" si="12"/>
        <v>0.14606531591160393</v>
      </c>
      <c r="P32" s="67">
        <f t="shared" si="12"/>
        <v>0.15097783572359844</v>
      </c>
      <c r="Q32" s="67">
        <f t="shared" si="12"/>
        <v>0.15817481191510185</v>
      </c>
      <c r="R32" s="67">
        <f t="shared" si="12"/>
        <v>0.16140611094630675</v>
      </c>
      <c r="S32" s="67">
        <f t="shared" si="12"/>
        <v>8.6567230336207085E-2</v>
      </c>
      <c r="T32" s="68"/>
      <c r="U32" s="68"/>
      <c r="V32" s="68"/>
      <c r="W32" s="69"/>
    </row>
    <row r="33" spans="1:23" ht="15.75" x14ac:dyDescent="0.25">
      <c r="A33" s="544"/>
      <c r="B33" s="535" t="s">
        <v>91</v>
      </c>
      <c r="C33" s="93" t="s">
        <v>34</v>
      </c>
      <c r="D33" s="79"/>
      <c r="E33" s="80"/>
      <c r="F33" s="48"/>
      <c r="G33" s="81"/>
      <c r="H33" s="81"/>
      <c r="I33" s="48"/>
      <c r="J33" s="82"/>
      <c r="K33" s="82"/>
      <c r="L33" s="82"/>
      <c r="M33" s="83"/>
      <c r="N33" s="81"/>
      <c r="O33" s="82"/>
      <c r="P33" s="81"/>
      <c r="Q33" s="81"/>
      <c r="R33" s="81"/>
      <c r="S33" s="50">
        <v>7375</v>
      </c>
      <c r="T33" s="99">
        <v>11165</v>
      </c>
      <c r="U33" s="99">
        <v>10759</v>
      </c>
      <c r="V33" s="99">
        <v>10301</v>
      </c>
      <c r="W33" s="85">
        <v>9987</v>
      </c>
    </row>
    <row r="34" spans="1:23" ht="15.75" x14ac:dyDescent="0.25">
      <c r="A34" s="544"/>
      <c r="B34" s="536"/>
      <c r="C34" s="93" t="s">
        <v>35</v>
      </c>
      <c r="D34" s="79"/>
      <c r="E34" s="80"/>
      <c r="F34" s="48"/>
      <c r="G34" s="81"/>
      <c r="H34" s="81"/>
      <c r="I34" s="48"/>
      <c r="J34" s="82"/>
      <c r="K34" s="82"/>
      <c r="L34" s="82"/>
      <c r="M34" s="83"/>
      <c r="N34" s="81"/>
      <c r="O34" s="82"/>
      <c r="P34" s="81"/>
      <c r="Q34" s="81"/>
      <c r="R34" s="81"/>
      <c r="S34" s="67">
        <f>SUM(S33/S7)</f>
        <v>0.1474557632710187</v>
      </c>
      <c r="T34" s="67">
        <f>SUM(T33/T7)</f>
        <v>0.16260340207386695</v>
      </c>
      <c r="U34" s="67">
        <f t="shared" ref="U34:W34" si="13">SUM(U33/U7)</f>
        <v>0.1597309856436599</v>
      </c>
      <c r="V34" s="67">
        <f t="shared" si="13"/>
        <v>0.1552852146647371</v>
      </c>
      <c r="W34" s="86">
        <f t="shared" si="13"/>
        <v>0.15610297450646327</v>
      </c>
    </row>
    <row r="35" spans="1:23" ht="16.5" thickBot="1" x14ac:dyDescent="0.3">
      <c r="A35" s="545"/>
      <c r="B35" s="87" t="s">
        <v>78</v>
      </c>
      <c r="C35" s="88" t="s">
        <v>34</v>
      </c>
      <c r="D35" s="89">
        <f>SUM(D29+D31+D33)</f>
        <v>7916</v>
      </c>
      <c r="E35" s="89">
        <f t="shared" ref="E35:W35" si="14">SUM(E29+E31+E33)</f>
        <v>7788</v>
      </c>
      <c r="F35" s="89">
        <f t="shared" si="14"/>
        <v>7908</v>
      </c>
      <c r="G35" s="89">
        <f t="shared" si="14"/>
        <v>8088</v>
      </c>
      <c r="H35" s="89">
        <f t="shared" si="14"/>
        <v>7891</v>
      </c>
      <c r="I35" s="89">
        <f t="shared" si="14"/>
        <v>8128</v>
      </c>
      <c r="J35" s="89">
        <f t="shared" si="14"/>
        <v>7866</v>
      </c>
      <c r="K35" s="89">
        <f t="shared" si="14"/>
        <v>8185</v>
      </c>
      <c r="L35" s="89">
        <f t="shared" si="14"/>
        <v>8130</v>
      </c>
      <c r="M35" s="89">
        <f t="shared" si="14"/>
        <v>8605</v>
      </c>
      <c r="N35" s="89">
        <f t="shared" si="14"/>
        <v>9193</v>
      </c>
      <c r="O35" s="89">
        <f t="shared" si="14"/>
        <v>9379</v>
      </c>
      <c r="P35" s="89">
        <f t="shared" si="14"/>
        <v>9843</v>
      </c>
      <c r="Q35" s="89">
        <f t="shared" si="14"/>
        <v>10344</v>
      </c>
      <c r="R35" s="89">
        <f t="shared" si="14"/>
        <v>10882</v>
      </c>
      <c r="S35" s="89">
        <f t="shared" si="14"/>
        <v>11281</v>
      </c>
      <c r="T35" s="89">
        <f t="shared" si="14"/>
        <v>11165</v>
      </c>
      <c r="U35" s="89">
        <f t="shared" si="14"/>
        <v>10759</v>
      </c>
      <c r="V35" s="89">
        <f t="shared" si="14"/>
        <v>10301</v>
      </c>
      <c r="W35" s="90">
        <f t="shared" si="14"/>
        <v>9987</v>
      </c>
    </row>
    <row r="36" spans="1:23" ht="15.75" x14ac:dyDescent="0.25">
      <c r="A36" s="543" t="s">
        <v>46</v>
      </c>
      <c r="B36" s="537" t="s">
        <v>90</v>
      </c>
      <c r="C36" s="56" t="s">
        <v>34</v>
      </c>
      <c r="D36" s="91">
        <v>624</v>
      </c>
      <c r="E36" s="91">
        <v>2</v>
      </c>
      <c r="F36" s="92">
        <v>0</v>
      </c>
      <c r="G36" s="60"/>
      <c r="H36" s="60"/>
      <c r="I36" s="61"/>
      <c r="J36" s="62"/>
      <c r="K36" s="62"/>
      <c r="L36" s="62"/>
      <c r="M36" s="63"/>
      <c r="N36" s="60"/>
      <c r="O36" s="62"/>
      <c r="P36" s="60"/>
      <c r="Q36" s="60"/>
      <c r="R36" s="60"/>
      <c r="S36" s="64"/>
      <c r="T36" s="61"/>
      <c r="U36" s="61"/>
      <c r="V36" s="61"/>
      <c r="W36" s="65"/>
    </row>
    <row r="37" spans="1:23" ht="15.75" x14ac:dyDescent="0.25">
      <c r="A37" s="544"/>
      <c r="B37" s="538"/>
      <c r="C37" s="66" t="s">
        <v>35</v>
      </c>
      <c r="D37" s="67">
        <f>SUM(D36/D5)</f>
        <v>1.7603746438344572E-2</v>
      </c>
      <c r="E37" s="67">
        <f>SUM(E36/E5)</f>
        <v>1.5264845061822624E-4</v>
      </c>
      <c r="F37" s="67">
        <f>SUM(F36/F5)</f>
        <v>0</v>
      </c>
      <c r="G37" s="48"/>
      <c r="H37" s="48"/>
      <c r="I37" s="48"/>
      <c r="J37" s="48"/>
      <c r="K37" s="48"/>
      <c r="L37" s="48"/>
      <c r="M37" s="48"/>
      <c r="N37" s="48"/>
      <c r="O37" s="48"/>
      <c r="P37" s="48"/>
      <c r="Q37" s="48"/>
      <c r="R37" s="48"/>
      <c r="S37" s="48"/>
      <c r="T37" s="68"/>
      <c r="U37" s="68"/>
      <c r="V37" s="68"/>
      <c r="W37" s="69"/>
    </row>
    <row r="38" spans="1:23" ht="15.75" x14ac:dyDescent="0.25">
      <c r="A38" s="544"/>
      <c r="B38" s="539" t="s">
        <v>92</v>
      </c>
      <c r="C38" s="66" t="s">
        <v>34</v>
      </c>
      <c r="D38" s="70">
        <v>3028</v>
      </c>
      <c r="E38" s="70">
        <v>3681</v>
      </c>
      <c r="F38" s="70">
        <v>3801</v>
      </c>
      <c r="G38" s="72">
        <v>4095</v>
      </c>
      <c r="H38" s="72">
        <v>3996</v>
      </c>
      <c r="I38" s="97">
        <v>4148</v>
      </c>
      <c r="J38" s="74">
        <v>4461</v>
      </c>
      <c r="K38" s="74">
        <v>4630</v>
      </c>
      <c r="L38" s="74">
        <v>4914</v>
      </c>
      <c r="M38" s="75">
        <v>5299</v>
      </c>
      <c r="N38" s="72">
        <v>5820</v>
      </c>
      <c r="O38" s="74">
        <v>5874</v>
      </c>
      <c r="P38" s="72">
        <v>6442</v>
      </c>
      <c r="Q38" s="72">
        <v>6890</v>
      </c>
      <c r="R38" s="72">
        <v>7385</v>
      </c>
      <c r="S38" s="76">
        <v>2731</v>
      </c>
      <c r="T38" s="77"/>
      <c r="U38" s="77"/>
      <c r="V38" s="77"/>
      <c r="W38" s="78"/>
    </row>
    <row r="39" spans="1:23" ht="15.75" x14ac:dyDescent="0.25">
      <c r="A39" s="544"/>
      <c r="B39" s="538"/>
      <c r="C39" s="66" t="s">
        <v>35</v>
      </c>
      <c r="D39" s="67">
        <f>SUM(D38/D6)</f>
        <v>5.8226290285362664E-2</v>
      </c>
      <c r="E39" s="67">
        <f t="shared" ref="E39:S39" si="15">SUM(E38/E6)</f>
        <v>6.5966559739072783E-2</v>
      </c>
      <c r="F39" s="67">
        <f t="shared" si="15"/>
        <v>6.5055539391034964E-2</v>
      </c>
      <c r="G39" s="67">
        <f t="shared" si="15"/>
        <v>6.9057978346655877E-2</v>
      </c>
      <c r="H39" s="67">
        <f t="shared" si="15"/>
        <v>6.801123308654583E-2</v>
      </c>
      <c r="I39" s="67">
        <f t="shared" si="15"/>
        <v>7.1084605761486133E-2</v>
      </c>
      <c r="J39" s="67">
        <f t="shared" si="15"/>
        <v>7.8241195453907675E-2</v>
      </c>
      <c r="K39" s="67">
        <f t="shared" si="15"/>
        <v>8.0180102173348339E-2</v>
      </c>
      <c r="L39" s="67">
        <f t="shared" si="15"/>
        <v>8.3889581234955699E-2</v>
      </c>
      <c r="M39" s="67">
        <f t="shared" si="15"/>
        <v>8.7881652486856726E-2</v>
      </c>
      <c r="N39" s="67">
        <f t="shared" si="15"/>
        <v>9.2056562588972199E-2</v>
      </c>
      <c r="O39" s="67">
        <f t="shared" si="15"/>
        <v>9.1479653018953139E-2</v>
      </c>
      <c r="P39" s="67">
        <f t="shared" si="15"/>
        <v>9.8811258532096019E-2</v>
      </c>
      <c r="Q39" s="67">
        <f t="shared" si="15"/>
        <v>0.10535812587925868</v>
      </c>
      <c r="R39" s="67">
        <f t="shared" si="15"/>
        <v>0.10953722930881044</v>
      </c>
      <c r="S39" s="67">
        <f t="shared" si="15"/>
        <v>6.0526140821347045E-2</v>
      </c>
      <c r="T39" s="68"/>
      <c r="U39" s="68"/>
      <c r="V39" s="68"/>
      <c r="W39" s="69"/>
    </row>
    <row r="40" spans="1:23" ht="15.75" x14ac:dyDescent="0.25">
      <c r="A40" s="544"/>
      <c r="B40" s="535" t="s">
        <v>91</v>
      </c>
      <c r="C40" s="93" t="s">
        <v>34</v>
      </c>
      <c r="D40" s="79"/>
      <c r="E40" s="80"/>
      <c r="F40" s="48"/>
      <c r="G40" s="81"/>
      <c r="H40" s="81"/>
      <c r="I40" s="48"/>
      <c r="J40" s="82"/>
      <c r="K40" s="82"/>
      <c r="L40" s="82"/>
      <c r="M40" s="83"/>
      <c r="N40" s="81"/>
      <c r="O40" s="82"/>
      <c r="P40" s="81"/>
      <c r="Q40" s="81"/>
      <c r="R40" s="81"/>
      <c r="S40" s="84">
        <v>6404</v>
      </c>
      <c r="T40" s="73">
        <v>9714</v>
      </c>
      <c r="U40" s="73">
        <v>9673</v>
      </c>
      <c r="V40" s="73">
        <v>10089</v>
      </c>
      <c r="W40" s="85">
        <v>9896</v>
      </c>
    </row>
    <row r="41" spans="1:23" ht="15.75" x14ac:dyDescent="0.25">
      <c r="A41" s="544"/>
      <c r="B41" s="536"/>
      <c r="C41" s="93" t="s">
        <v>35</v>
      </c>
      <c r="D41" s="79"/>
      <c r="E41" s="80"/>
      <c r="F41" s="48"/>
      <c r="G41" s="81"/>
      <c r="H41" s="81"/>
      <c r="I41" s="48"/>
      <c r="J41" s="82"/>
      <c r="K41" s="82"/>
      <c r="L41" s="82"/>
      <c r="M41" s="83"/>
      <c r="N41" s="81"/>
      <c r="O41" s="82"/>
      <c r="P41" s="81"/>
      <c r="Q41" s="81"/>
      <c r="R41" s="81"/>
      <c r="S41" s="67">
        <f>SUM(S40/S7)</f>
        <v>0.12804158752374287</v>
      </c>
      <c r="T41" s="67">
        <f>SUM(T40/T7)</f>
        <v>0.14147151345683329</v>
      </c>
      <c r="U41" s="67">
        <f t="shared" ref="U41:W41" si="16">SUM(U40/U7)</f>
        <v>0.14360793978354142</v>
      </c>
      <c r="V41" s="67">
        <f t="shared" si="16"/>
        <v>0.15208936324167874</v>
      </c>
      <c r="W41" s="86">
        <f t="shared" si="16"/>
        <v>0.15468058833643342</v>
      </c>
    </row>
    <row r="42" spans="1:23" ht="16.5" thickBot="1" x14ac:dyDescent="0.3">
      <c r="A42" s="545"/>
      <c r="B42" s="87" t="s">
        <v>78</v>
      </c>
      <c r="C42" s="88" t="s">
        <v>34</v>
      </c>
      <c r="D42" s="89">
        <f>SUM(D36+D38+D40)</f>
        <v>3652</v>
      </c>
      <c r="E42" s="89">
        <f t="shared" ref="E42:W42" si="17">SUM(E36+E38+E40)</f>
        <v>3683</v>
      </c>
      <c r="F42" s="89">
        <f t="shared" si="17"/>
        <v>3801</v>
      </c>
      <c r="G42" s="89">
        <f t="shared" si="17"/>
        <v>4095</v>
      </c>
      <c r="H42" s="89">
        <f t="shared" si="17"/>
        <v>3996</v>
      </c>
      <c r="I42" s="89">
        <f t="shared" si="17"/>
        <v>4148</v>
      </c>
      <c r="J42" s="89">
        <f t="shared" si="17"/>
        <v>4461</v>
      </c>
      <c r="K42" s="89">
        <f t="shared" si="17"/>
        <v>4630</v>
      </c>
      <c r="L42" s="89">
        <f t="shared" si="17"/>
        <v>4914</v>
      </c>
      <c r="M42" s="89">
        <f t="shared" si="17"/>
        <v>5299</v>
      </c>
      <c r="N42" s="89">
        <f t="shared" si="17"/>
        <v>5820</v>
      </c>
      <c r="O42" s="89">
        <f t="shared" si="17"/>
        <v>5874</v>
      </c>
      <c r="P42" s="89">
        <f t="shared" si="17"/>
        <v>6442</v>
      </c>
      <c r="Q42" s="89">
        <f t="shared" si="17"/>
        <v>6890</v>
      </c>
      <c r="R42" s="89">
        <f t="shared" si="17"/>
        <v>7385</v>
      </c>
      <c r="S42" s="89">
        <f t="shared" si="17"/>
        <v>9135</v>
      </c>
      <c r="T42" s="89">
        <f t="shared" si="17"/>
        <v>9714</v>
      </c>
      <c r="U42" s="89">
        <f t="shared" si="17"/>
        <v>9673</v>
      </c>
      <c r="V42" s="89">
        <f t="shared" si="17"/>
        <v>10089</v>
      </c>
      <c r="W42" s="90">
        <f t="shared" si="17"/>
        <v>9896</v>
      </c>
    </row>
    <row r="43" spans="1:23" ht="15.75" x14ac:dyDescent="0.25">
      <c r="A43" s="543" t="s">
        <v>41</v>
      </c>
      <c r="B43" s="537" t="s">
        <v>90</v>
      </c>
      <c r="C43" s="56" t="s">
        <v>34</v>
      </c>
      <c r="D43" s="91">
        <v>518</v>
      </c>
      <c r="E43" s="91">
        <v>28</v>
      </c>
      <c r="F43" s="92">
        <v>0</v>
      </c>
      <c r="G43" s="60"/>
      <c r="H43" s="60"/>
      <c r="I43" s="61"/>
      <c r="J43" s="62"/>
      <c r="K43" s="62"/>
      <c r="L43" s="62"/>
      <c r="M43" s="63"/>
      <c r="N43" s="60"/>
      <c r="O43" s="62"/>
      <c r="P43" s="60"/>
      <c r="Q43" s="60"/>
      <c r="R43" s="60"/>
      <c r="S43" s="64"/>
      <c r="T43" s="61"/>
      <c r="U43" s="61"/>
      <c r="V43" s="61"/>
      <c r="W43" s="65"/>
    </row>
    <row r="44" spans="1:23" ht="15" customHeight="1" x14ac:dyDescent="0.25">
      <c r="A44" s="544"/>
      <c r="B44" s="538"/>
      <c r="C44" s="66" t="s">
        <v>35</v>
      </c>
      <c r="D44" s="67">
        <f>SUM(D43/D5)</f>
        <v>1.4613366434395012E-2</v>
      </c>
      <c r="E44" s="67">
        <f>SUM(E43/E5)</f>
        <v>2.1370783086551671E-3</v>
      </c>
      <c r="F44" s="67">
        <f>SUM(F43/F5)</f>
        <v>0</v>
      </c>
      <c r="G44" s="48"/>
      <c r="H44" s="48"/>
      <c r="I44" s="48"/>
      <c r="J44" s="48"/>
      <c r="K44" s="48"/>
      <c r="L44" s="48"/>
      <c r="M44" s="48"/>
      <c r="N44" s="48"/>
      <c r="O44" s="48"/>
      <c r="P44" s="48"/>
      <c r="Q44" s="48"/>
      <c r="R44" s="48"/>
      <c r="S44" s="48"/>
      <c r="T44" s="68"/>
      <c r="U44" s="68"/>
      <c r="V44" s="68"/>
      <c r="W44" s="69"/>
    </row>
    <row r="45" spans="1:23" ht="15.75" x14ac:dyDescent="0.25">
      <c r="A45" s="544"/>
      <c r="B45" s="539" t="s">
        <v>92</v>
      </c>
      <c r="C45" s="66" t="s">
        <v>34</v>
      </c>
      <c r="D45" s="70">
        <v>7208</v>
      </c>
      <c r="E45" s="70">
        <v>7513</v>
      </c>
      <c r="F45" s="70">
        <v>7900</v>
      </c>
      <c r="G45" s="72">
        <v>7762</v>
      </c>
      <c r="H45" s="72">
        <v>7738</v>
      </c>
      <c r="I45" s="73">
        <v>7397</v>
      </c>
      <c r="J45" s="74">
        <v>7201</v>
      </c>
      <c r="K45" s="74">
        <v>7025</v>
      </c>
      <c r="L45" s="74">
        <v>6810</v>
      </c>
      <c r="M45" s="75">
        <v>6773</v>
      </c>
      <c r="N45" s="72">
        <v>7371</v>
      </c>
      <c r="O45" s="74">
        <v>7680</v>
      </c>
      <c r="P45" s="72">
        <v>8193</v>
      </c>
      <c r="Q45" s="72">
        <v>8038</v>
      </c>
      <c r="R45" s="72">
        <v>8929</v>
      </c>
      <c r="S45" s="76">
        <v>4698</v>
      </c>
      <c r="T45" s="77"/>
      <c r="U45" s="77"/>
      <c r="V45" s="77"/>
      <c r="W45" s="78"/>
    </row>
    <row r="46" spans="1:23" ht="15.75" x14ac:dyDescent="0.25">
      <c r="A46" s="544"/>
      <c r="B46" s="538"/>
      <c r="C46" s="66" t="s">
        <v>35</v>
      </c>
      <c r="D46" s="67">
        <f>SUM(D45/D6)</f>
        <v>0.13860472271363741</v>
      </c>
      <c r="E46" s="67">
        <f t="shared" ref="E46:S46" si="18">SUM(E45/E6)</f>
        <v>0.13463916417268507</v>
      </c>
      <c r="F46" s="67">
        <f t="shared" si="18"/>
        <v>0.13521146045492666</v>
      </c>
      <c r="G46" s="67">
        <f t="shared" si="18"/>
        <v>0.13089817531788595</v>
      </c>
      <c r="H46" s="67">
        <f t="shared" si="18"/>
        <v>0.13169942983575866</v>
      </c>
      <c r="I46" s="67">
        <f t="shared" si="18"/>
        <v>0.12676297705345055</v>
      </c>
      <c r="J46" s="67">
        <f t="shared" si="18"/>
        <v>0.12629788129647818</v>
      </c>
      <c r="K46" s="67">
        <f t="shared" si="18"/>
        <v>0.1216555545934713</v>
      </c>
      <c r="L46" s="67">
        <f t="shared" si="18"/>
        <v>0.1162572340679789</v>
      </c>
      <c r="M46" s="67">
        <f t="shared" si="18"/>
        <v>0.11232731313332338</v>
      </c>
      <c r="N46" s="67">
        <f t="shared" si="18"/>
        <v>0.11658916200056942</v>
      </c>
      <c r="O46" s="67">
        <f t="shared" si="18"/>
        <v>0.11960567504010217</v>
      </c>
      <c r="P46" s="67">
        <f t="shared" si="18"/>
        <v>0.12566914640693305</v>
      </c>
      <c r="Q46" s="67">
        <f t="shared" si="18"/>
        <v>0.12291271637409015</v>
      </c>
      <c r="R46" s="67">
        <f t="shared" si="18"/>
        <v>0.13243844556511422</v>
      </c>
      <c r="S46" s="67">
        <f t="shared" si="18"/>
        <v>0.10412003280069147</v>
      </c>
      <c r="T46" s="68"/>
      <c r="U46" s="68"/>
      <c r="V46" s="68"/>
      <c r="W46" s="69"/>
    </row>
    <row r="47" spans="1:23" ht="15.75" x14ac:dyDescent="0.25">
      <c r="A47" s="544"/>
      <c r="B47" s="535" t="s">
        <v>91</v>
      </c>
      <c r="C47" s="93" t="s">
        <v>34</v>
      </c>
      <c r="D47" s="79"/>
      <c r="E47" s="80"/>
      <c r="F47" s="48"/>
      <c r="G47" s="81"/>
      <c r="H47" s="81"/>
      <c r="I47" s="48"/>
      <c r="J47" s="82"/>
      <c r="K47" s="82"/>
      <c r="L47" s="82"/>
      <c r="M47" s="83"/>
      <c r="N47" s="81"/>
      <c r="O47" s="82"/>
      <c r="P47" s="81"/>
      <c r="Q47" s="81"/>
      <c r="R47" s="81"/>
      <c r="S47" s="50">
        <v>4796</v>
      </c>
      <c r="T47" s="99">
        <v>9849</v>
      </c>
      <c r="U47" s="99">
        <v>9319</v>
      </c>
      <c r="V47" s="99">
        <v>9332</v>
      </c>
      <c r="W47" s="85">
        <v>8653</v>
      </c>
    </row>
    <row r="48" spans="1:23" ht="15.75" x14ac:dyDescent="0.25">
      <c r="A48" s="544"/>
      <c r="B48" s="536"/>
      <c r="C48" s="93" t="s">
        <v>35</v>
      </c>
      <c r="D48" s="79"/>
      <c r="E48" s="80"/>
      <c r="F48" s="48"/>
      <c r="G48" s="81"/>
      <c r="H48" s="81"/>
      <c r="I48" s="48"/>
      <c r="J48" s="82"/>
      <c r="K48" s="82"/>
      <c r="L48" s="82"/>
      <c r="M48" s="83"/>
      <c r="N48" s="81"/>
      <c r="O48" s="82"/>
      <c r="P48" s="81"/>
      <c r="Q48" s="81"/>
      <c r="R48" s="81"/>
      <c r="S48" s="67">
        <f>SUM(S47/S7)</f>
        <v>9.5891232630210932E-2</v>
      </c>
      <c r="T48" s="67">
        <f>SUM(T47/T7)</f>
        <v>0.14343760922754281</v>
      </c>
      <c r="U48" s="67">
        <f t="shared" ref="U48:W48" si="19">SUM(U47/U7)</f>
        <v>0.13835236129875142</v>
      </c>
      <c r="V48" s="67">
        <f t="shared" si="19"/>
        <v>0.14067776169802218</v>
      </c>
      <c r="W48" s="86">
        <f t="shared" si="19"/>
        <v>0.13525173109086078</v>
      </c>
    </row>
    <row r="49" spans="1:23" ht="16.5" thickBot="1" x14ac:dyDescent="0.3">
      <c r="A49" s="545"/>
      <c r="B49" s="87" t="s">
        <v>78</v>
      </c>
      <c r="C49" s="88" t="s">
        <v>34</v>
      </c>
      <c r="D49" s="89">
        <f>SUM(D43+D45+D47)</f>
        <v>7726</v>
      </c>
      <c r="E49" s="89">
        <f t="shared" ref="E49:W49" si="20">SUM(E43+E45+E47)</f>
        <v>7541</v>
      </c>
      <c r="F49" s="89">
        <f t="shared" si="20"/>
        <v>7900</v>
      </c>
      <c r="G49" s="89">
        <f t="shared" si="20"/>
        <v>7762</v>
      </c>
      <c r="H49" s="89">
        <f t="shared" si="20"/>
        <v>7738</v>
      </c>
      <c r="I49" s="89">
        <f t="shared" si="20"/>
        <v>7397</v>
      </c>
      <c r="J49" s="89">
        <f t="shared" si="20"/>
        <v>7201</v>
      </c>
      <c r="K49" s="89">
        <f t="shared" si="20"/>
        <v>7025</v>
      </c>
      <c r="L49" s="89">
        <f t="shared" si="20"/>
        <v>6810</v>
      </c>
      <c r="M49" s="89">
        <f t="shared" si="20"/>
        <v>6773</v>
      </c>
      <c r="N49" s="89">
        <f t="shared" si="20"/>
        <v>7371</v>
      </c>
      <c r="O49" s="89">
        <f t="shared" si="20"/>
        <v>7680</v>
      </c>
      <c r="P49" s="89">
        <f t="shared" si="20"/>
        <v>8193</v>
      </c>
      <c r="Q49" s="89">
        <f t="shared" si="20"/>
        <v>8038</v>
      </c>
      <c r="R49" s="89">
        <f t="shared" si="20"/>
        <v>8929</v>
      </c>
      <c r="S49" s="89">
        <f>SUM(S43+S45+S47)</f>
        <v>9494</v>
      </c>
      <c r="T49" s="89">
        <f t="shared" si="20"/>
        <v>9849</v>
      </c>
      <c r="U49" s="89">
        <f t="shared" si="20"/>
        <v>9319</v>
      </c>
      <c r="V49" s="89">
        <f t="shared" si="20"/>
        <v>9332</v>
      </c>
      <c r="W49" s="90">
        <f t="shared" si="20"/>
        <v>8653</v>
      </c>
    </row>
    <row r="50" spans="1:23" ht="15" customHeight="1" x14ac:dyDescent="0.25">
      <c r="A50" s="543" t="s">
        <v>51</v>
      </c>
      <c r="B50" s="537" t="s">
        <v>90</v>
      </c>
      <c r="C50" s="56" t="s">
        <v>34</v>
      </c>
      <c r="D50" s="91">
        <v>457</v>
      </c>
      <c r="E50" s="91">
        <v>24</v>
      </c>
      <c r="F50" s="92">
        <v>0</v>
      </c>
      <c r="G50" s="60"/>
      <c r="H50" s="60"/>
      <c r="I50" s="61"/>
      <c r="J50" s="62"/>
      <c r="K50" s="62"/>
      <c r="L50" s="62"/>
      <c r="M50" s="63"/>
      <c r="N50" s="60"/>
      <c r="O50" s="62"/>
      <c r="P50" s="60"/>
      <c r="Q50" s="60"/>
      <c r="R50" s="60"/>
      <c r="S50" s="64"/>
      <c r="T50" s="61"/>
      <c r="U50" s="61"/>
      <c r="V50" s="61"/>
      <c r="W50" s="65"/>
    </row>
    <row r="51" spans="1:23" ht="15.75" x14ac:dyDescent="0.25">
      <c r="A51" s="544"/>
      <c r="B51" s="538"/>
      <c r="C51" s="66" t="s">
        <v>35</v>
      </c>
      <c r="D51" s="67">
        <f>SUM(D50/D5)</f>
        <v>1.289248737551838E-2</v>
      </c>
      <c r="E51" s="67">
        <f>SUM(E50/E5)</f>
        <v>1.8317814074187146E-3</v>
      </c>
      <c r="F51" s="67">
        <f>SUM(F50/F5)</f>
        <v>0</v>
      </c>
      <c r="G51" s="48"/>
      <c r="H51" s="48"/>
      <c r="I51" s="48"/>
      <c r="J51" s="48"/>
      <c r="K51" s="48"/>
      <c r="L51" s="48"/>
      <c r="M51" s="48"/>
      <c r="N51" s="48"/>
      <c r="O51" s="48"/>
      <c r="P51" s="48"/>
      <c r="Q51" s="48"/>
      <c r="R51" s="48"/>
      <c r="S51" s="48"/>
      <c r="T51" s="68"/>
      <c r="U51" s="68"/>
      <c r="V51" s="68"/>
      <c r="W51" s="69"/>
    </row>
    <row r="52" spans="1:23" ht="15.75" x14ac:dyDescent="0.25">
      <c r="A52" s="544"/>
      <c r="B52" s="539" t="s">
        <v>92</v>
      </c>
      <c r="C52" s="66" t="s">
        <v>34</v>
      </c>
      <c r="D52" s="70">
        <v>9572</v>
      </c>
      <c r="E52" s="70">
        <v>10015</v>
      </c>
      <c r="F52" s="70">
        <v>9580</v>
      </c>
      <c r="G52" s="98">
        <v>9489</v>
      </c>
      <c r="H52" s="98">
        <v>9286</v>
      </c>
      <c r="I52" s="99">
        <v>8952</v>
      </c>
      <c r="J52" s="100">
        <v>8617</v>
      </c>
      <c r="K52" s="100">
        <v>8582</v>
      </c>
      <c r="L52" s="100">
        <v>8765</v>
      </c>
      <c r="M52" s="101">
        <v>9002</v>
      </c>
      <c r="N52" s="98">
        <v>9018</v>
      </c>
      <c r="O52" s="100">
        <v>9447</v>
      </c>
      <c r="P52" s="96">
        <v>9628</v>
      </c>
      <c r="Q52" s="96">
        <v>9634</v>
      </c>
      <c r="R52" s="96">
        <v>10209</v>
      </c>
      <c r="S52" s="96">
        <f>5401+717</f>
        <v>6118</v>
      </c>
      <c r="T52" s="77"/>
      <c r="U52" s="77"/>
      <c r="V52" s="77"/>
      <c r="W52" s="78"/>
    </row>
    <row r="53" spans="1:23" ht="15.75" x14ac:dyDescent="0.25">
      <c r="A53" s="544"/>
      <c r="B53" s="538"/>
      <c r="C53" s="66" t="s">
        <v>35</v>
      </c>
      <c r="D53" s="67">
        <f>SUM(D52/D6)</f>
        <v>0.18406276440273825</v>
      </c>
      <c r="E53" s="67">
        <f t="shared" ref="E53:S53" si="21">SUM(E52/E6)</f>
        <v>0.17947707030339957</v>
      </c>
      <c r="F53" s="67">
        <f t="shared" si="21"/>
        <v>0.163965290020025</v>
      </c>
      <c r="G53" s="67">
        <f t="shared" si="21"/>
        <v>0.16002226044723261</v>
      </c>
      <c r="H53" s="67">
        <f t="shared" si="21"/>
        <v>0.15804612373415028</v>
      </c>
      <c r="I53" s="67">
        <f t="shared" si="21"/>
        <v>0.1534111356742584</v>
      </c>
      <c r="J53" s="67">
        <f t="shared" si="21"/>
        <v>0.15113301529395257</v>
      </c>
      <c r="K53" s="67">
        <f t="shared" si="21"/>
        <v>0.14861892804571825</v>
      </c>
      <c r="L53" s="67">
        <f t="shared" si="21"/>
        <v>0.14963210816532085</v>
      </c>
      <c r="M53" s="67">
        <f t="shared" si="21"/>
        <v>0.14929432641756638</v>
      </c>
      <c r="N53" s="67">
        <f t="shared" si="21"/>
        <v>0.14264022017652084</v>
      </c>
      <c r="O53" s="67">
        <f t="shared" si="21"/>
        <v>0.14712432449268817</v>
      </c>
      <c r="P53" s="67">
        <f t="shared" si="21"/>
        <v>0.147680036812639</v>
      </c>
      <c r="Q53" s="67">
        <f t="shared" si="21"/>
        <v>0.14731787876934369</v>
      </c>
      <c r="R53" s="67">
        <f t="shared" si="21"/>
        <v>0.1514239098190448</v>
      </c>
      <c r="S53" s="67">
        <f t="shared" si="21"/>
        <v>0.13559096651226701</v>
      </c>
      <c r="T53" s="68"/>
      <c r="U53" s="68"/>
      <c r="V53" s="68"/>
      <c r="W53" s="69"/>
    </row>
    <row r="54" spans="1:23" ht="15.75" x14ac:dyDescent="0.25">
      <c r="A54" s="544"/>
      <c r="B54" s="535" t="s">
        <v>91</v>
      </c>
      <c r="C54" s="93" t="s">
        <v>34</v>
      </c>
      <c r="D54" s="79"/>
      <c r="E54" s="80"/>
      <c r="F54" s="48"/>
      <c r="G54" s="81"/>
      <c r="H54" s="81"/>
      <c r="I54" s="48"/>
      <c r="J54" s="82"/>
      <c r="K54" s="82"/>
      <c r="L54" s="82"/>
      <c r="M54" s="83"/>
      <c r="N54" s="81"/>
      <c r="O54" s="82"/>
      <c r="P54" s="81"/>
      <c r="Q54" s="81"/>
      <c r="R54" s="81"/>
      <c r="S54" s="84">
        <v>3662</v>
      </c>
      <c r="T54" s="99">
        <v>9129</v>
      </c>
      <c r="U54" s="99">
        <v>8956</v>
      </c>
      <c r="V54" s="99">
        <v>8280</v>
      </c>
      <c r="W54" s="85">
        <v>8327</v>
      </c>
    </row>
    <row r="55" spans="1:23" ht="15.75" x14ac:dyDescent="0.25">
      <c r="A55" s="544"/>
      <c r="B55" s="536"/>
      <c r="C55" s="93" t="s">
        <v>35</v>
      </c>
      <c r="D55" s="79"/>
      <c r="E55" s="80"/>
      <c r="F55" s="48"/>
      <c r="G55" s="81"/>
      <c r="H55" s="81"/>
      <c r="I55" s="48"/>
      <c r="J55" s="82"/>
      <c r="K55" s="82"/>
      <c r="L55" s="82"/>
      <c r="M55" s="83"/>
      <c r="N55" s="81"/>
      <c r="O55" s="82"/>
      <c r="P55" s="81"/>
      <c r="Q55" s="81"/>
      <c r="R55" s="81"/>
      <c r="S55" s="67">
        <f>SUM(S54/S7)</f>
        <v>7.3218034589623116E-2</v>
      </c>
      <c r="T55" s="67">
        <f>SUM(T54/T7)</f>
        <v>0.13295176511709192</v>
      </c>
      <c r="U55" s="67">
        <f t="shared" ref="U55:W55" si="22">SUM(U54/U7)</f>
        <v>0.13296316641180575</v>
      </c>
      <c r="V55" s="67">
        <f t="shared" si="22"/>
        <v>0.1248191027496382</v>
      </c>
      <c r="W55" s="86">
        <f t="shared" si="22"/>
        <v>0.13015614986635823</v>
      </c>
    </row>
    <row r="56" spans="1:23" ht="16.5" thickBot="1" x14ac:dyDescent="0.3">
      <c r="A56" s="545"/>
      <c r="B56" s="87" t="s">
        <v>78</v>
      </c>
      <c r="C56" s="88" t="s">
        <v>34</v>
      </c>
      <c r="D56" s="89">
        <f>SUM(D50+D52+D54)</f>
        <v>10029</v>
      </c>
      <c r="E56" s="89">
        <f t="shared" ref="E56:W56" si="23">SUM(E50+E52+E54)</f>
        <v>10039</v>
      </c>
      <c r="F56" s="89">
        <f t="shared" si="23"/>
        <v>9580</v>
      </c>
      <c r="G56" s="89">
        <f t="shared" si="23"/>
        <v>9489</v>
      </c>
      <c r="H56" s="89">
        <f t="shared" si="23"/>
        <v>9286</v>
      </c>
      <c r="I56" s="89">
        <f t="shared" si="23"/>
        <v>8952</v>
      </c>
      <c r="J56" s="89">
        <f t="shared" si="23"/>
        <v>8617</v>
      </c>
      <c r="K56" s="89">
        <f t="shared" si="23"/>
        <v>8582</v>
      </c>
      <c r="L56" s="89">
        <f t="shared" si="23"/>
        <v>8765</v>
      </c>
      <c r="M56" s="89">
        <f t="shared" si="23"/>
        <v>9002</v>
      </c>
      <c r="N56" s="89">
        <f t="shared" si="23"/>
        <v>9018</v>
      </c>
      <c r="O56" s="89">
        <f t="shared" si="23"/>
        <v>9447</v>
      </c>
      <c r="P56" s="89">
        <f t="shared" si="23"/>
        <v>9628</v>
      </c>
      <c r="Q56" s="89">
        <f t="shared" si="23"/>
        <v>9634</v>
      </c>
      <c r="R56" s="89">
        <f t="shared" si="23"/>
        <v>10209</v>
      </c>
      <c r="S56" s="89">
        <f t="shared" si="23"/>
        <v>9780</v>
      </c>
      <c r="T56" s="89">
        <f t="shared" si="23"/>
        <v>9129</v>
      </c>
      <c r="U56" s="89">
        <f t="shared" si="23"/>
        <v>8956</v>
      </c>
      <c r="V56" s="89">
        <f t="shared" si="23"/>
        <v>8280</v>
      </c>
      <c r="W56" s="90">
        <f t="shared" si="23"/>
        <v>8327</v>
      </c>
    </row>
    <row r="57" spans="1:23" ht="15" customHeight="1" x14ac:dyDescent="0.25">
      <c r="A57" s="540" t="s">
        <v>87</v>
      </c>
      <c r="B57" s="537" t="s">
        <v>90</v>
      </c>
      <c r="C57" s="102" t="s">
        <v>34</v>
      </c>
      <c r="D57" s="57">
        <v>0</v>
      </c>
      <c r="E57" s="103">
        <v>0</v>
      </c>
      <c r="F57" s="57">
        <v>0</v>
      </c>
      <c r="G57" s="60"/>
      <c r="H57" s="60"/>
      <c r="I57" s="61"/>
      <c r="J57" s="62"/>
      <c r="K57" s="62"/>
      <c r="L57" s="62"/>
      <c r="M57" s="63"/>
      <c r="N57" s="60"/>
      <c r="O57" s="62"/>
      <c r="P57" s="60"/>
      <c r="Q57" s="60"/>
      <c r="R57" s="60"/>
      <c r="S57" s="64"/>
      <c r="T57" s="61"/>
      <c r="U57" s="61"/>
      <c r="V57" s="61"/>
      <c r="W57" s="65"/>
    </row>
    <row r="58" spans="1:23" ht="15.75" x14ac:dyDescent="0.25">
      <c r="A58" s="541"/>
      <c r="B58" s="538"/>
      <c r="C58" s="93" t="s">
        <v>35</v>
      </c>
      <c r="D58" s="104">
        <f>SUM(D57/D5)</f>
        <v>0</v>
      </c>
      <c r="E58" s="104">
        <f>SUM(E57/E5)</f>
        <v>0</v>
      </c>
      <c r="F58" s="104">
        <f>SUM(F57/F5)</f>
        <v>0</v>
      </c>
      <c r="G58" s="48"/>
      <c r="H58" s="48"/>
      <c r="I58" s="48"/>
      <c r="J58" s="48"/>
      <c r="K58" s="48"/>
      <c r="L58" s="48"/>
      <c r="M58" s="48"/>
      <c r="N58" s="48"/>
      <c r="O58" s="48"/>
      <c r="P58" s="48"/>
      <c r="Q58" s="48"/>
      <c r="R58" s="48"/>
      <c r="S58" s="48"/>
      <c r="T58" s="68"/>
      <c r="U58" s="68"/>
      <c r="V58" s="68"/>
      <c r="W58" s="69"/>
    </row>
    <row r="59" spans="1:23" ht="15.75" x14ac:dyDescent="0.25">
      <c r="A59" s="541"/>
      <c r="B59" s="539" t="s">
        <v>92</v>
      </c>
      <c r="C59" s="66" t="s">
        <v>34</v>
      </c>
      <c r="D59" s="70">
        <v>4971</v>
      </c>
      <c r="E59" s="70">
        <v>5833</v>
      </c>
      <c r="F59" s="70">
        <v>5908</v>
      </c>
      <c r="G59" s="72">
        <v>5977</v>
      </c>
      <c r="H59" s="72">
        <v>5845</v>
      </c>
      <c r="I59" s="73">
        <v>5977</v>
      </c>
      <c r="J59" s="74">
        <v>5795</v>
      </c>
      <c r="K59" s="74">
        <v>5737</v>
      </c>
      <c r="L59" s="74">
        <v>5993</v>
      </c>
      <c r="M59" s="75">
        <v>6309</v>
      </c>
      <c r="N59" s="72">
        <v>6518</v>
      </c>
      <c r="O59" s="74">
        <v>6943</v>
      </c>
      <c r="P59" s="72">
        <v>7067</v>
      </c>
      <c r="Q59" s="72">
        <v>7306</v>
      </c>
      <c r="R59" s="72">
        <v>7853</v>
      </c>
      <c r="S59" s="76">
        <v>3195</v>
      </c>
      <c r="T59" s="77"/>
      <c r="U59" s="77"/>
      <c r="V59" s="77"/>
      <c r="W59" s="78"/>
    </row>
    <row r="60" spans="1:23" ht="15.75" x14ac:dyDescent="0.25">
      <c r="A60" s="541"/>
      <c r="B60" s="538"/>
      <c r="C60" s="66" t="s">
        <v>35</v>
      </c>
      <c r="D60" s="67">
        <f>SUM(D59/D6)</f>
        <v>9.5588800861472201E-2</v>
      </c>
      <c r="E60" s="67">
        <f t="shared" ref="E60:S60" si="24">SUM(E59/E6)</f>
        <v>0.10453217684270891</v>
      </c>
      <c r="F60" s="67">
        <f t="shared" si="24"/>
        <v>0.10111763397059578</v>
      </c>
      <c r="G60" s="67">
        <f t="shared" si="24"/>
        <v>0.10079597962831799</v>
      </c>
      <c r="H60" s="67">
        <f t="shared" si="24"/>
        <v>9.9480895242958042E-2</v>
      </c>
      <c r="I60" s="67">
        <f t="shared" si="24"/>
        <v>0.1024283241649958</v>
      </c>
      <c r="J60" s="67">
        <f t="shared" si="24"/>
        <v>0.10163813666339273</v>
      </c>
      <c r="K60" s="67">
        <f t="shared" si="24"/>
        <v>9.9350593124945888E-2</v>
      </c>
      <c r="L60" s="67">
        <f t="shared" si="24"/>
        <v>0.10230978028919201</v>
      </c>
      <c r="M60" s="67">
        <f t="shared" si="24"/>
        <v>0.10463207124732574</v>
      </c>
      <c r="N60" s="67">
        <f t="shared" si="24"/>
        <v>0.10309702318813072</v>
      </c>
      <c r="O60" s="67">
        <f t="shared" si="24"/>
        <v>0.10812789085982152</v>
      </c>
      <c r="P60" s="67">
        <f t="shared" si="24"/>
        <v>0.10839788327325715</v>
      </c>
      <c r="Q60" s="67">
        <f t="shared" si="24"/>
        <v>0.11171937121536485</v>
      </c>
      <c r="R60" s="67">
        <f t="shared" si="24"/>
        <v>0.11647878967665382</v>
      </c>
      <c r="S60" s="67">
        <f t="shared" si="24"/>
        <v>7.0809600851044971E-2</v>
      </c>
      <c r="T60" s="68"/>
      <c r="U60" s="68"/>
      <c r="V60" s="68"/>
      <c r="W60" s="69"/>
    </row>
    <row r="61" spans="1:23" ht="15.75" x14ac:dyDescent="0.25">
      <c r="A61" s="541"/>
      <c r="B61" s="535" t="s">
        <v>91</v>
      </c>
      <c r="C61" s="93" t="s">
        <v>34</v>
      </c>
      <c r="D61" s="79"/>
      <c r="E61" s="80"/>
      <c r="F61" s="48"/>
      <c r="G61" s="81"/>
      <c r="H61" s="81"/>
      <c r="I61" s="48"/>
      <c r="J61" s="82"/>
      <c r="K61" s="82"/>
      <c r="L61" s="82"/>
      <c r="M61" s="83"/>
      <c r="N61" s="81"/>
      <c r="O61" s="82"/>
      <c r="P61" s="81"/>
      <c r="Q61" s="81"/>
      <c r="R61" s="81"/>
      <c r="S61" s="50">
        <v>5259</v>
      </c>
      <c r="T61" s="99">
        <v>9108</v>
      </c>
      <c r="U61" s="99">
        <v>9116</v>
      </c>
      <c r="V61" s="99">
        <v>8755</v>
      </c>
      <c r="W61" s="85">
        <v>8322</v>
      </c>
    </row>
    <row r="62" spans="1:23" ht="15.75" x14ac:dyDescent="0.25">
      <c r="A62" s="541"/>
      <c r="B62" s="536"/>
      <c r="C62" s="93" t="s">
        <v>35</v>
      </c>
      <c r="D62" s="79"/>
      <c r="E62" s="80"/>
      <c r="F62" s="48"/>
      <c r="G62" s="81"/>
      <c r="H62" s="81"/>
      <c r="I62" s="48"/>
      <c r="J62" s="82"/>
      <c r="K62" s="82"/>
      <c r="L62" s="82"/>
      <c r="M62" s="83"/>
      <c r="N62" s="81"/>
      <c r="O62" s="82"/>
      <c r="P62" s="81"/>
      <c r="Q62" s="81"/>
      <c r="R62" s="81"/>
      <c r="S62" s="67">
        <f>SUM(S61/S7)</f>
        <v>0.10514845546336099</v>
      </c>
      <c r="T62" s="67">
        <f>SUM(T61/T7)</f>
        <v>0.13264592799720379</v>
      </c>
      <c r="U62" s="67">
        <f t="shared" ref="U62:W62" si="25">SUM(U61/U7)</f>
        <v>0.13533856911679559</v>
      </c>
      <c r="V62" s="67">
        <f t="shared" si="25"/>
        <v>0.13197961890979257</v>
      </c>
      <c r="W62" s="86">
        <f t="shared" si="25"/>
        <v>0.13007799678009285</v>
      </c>
    </row>
    <row r="63" spans="1:23" ht="16.5" thickBot="1" x14ac:dyDescent="0.3">
      <c r="A63" s="542"/>
      <c r="B63" s="87" t="s">
        <v>78</v>
      </c>
      <c r="C63" s="88" t="s">
        <v>34</v>
      </c>
      <c r="D63" s="89">
        <f>SUM(D57+D59+D61)</f>
        <v>4971</v>
      </c>
      <c r="E63" s="89">
        <f t="shared" ref="E63:W63" si="26">SUM(E57+E59+E61)</f>
        <v>5833</v>
      </c>
      <c r="F63" s="89">
        <f t="shared" si="26"/>
        <v>5908</v>
      </c>
      <c r="G63" s="89">
        <f t="shared" si="26"/>
        <v>5977</v>
      </c>
      <c r="H63" s="89">
        <f t="shared" si="26"/>
        <v>5845</v>
      </c>
      <c r="I63" s="89">
        <f t="shared" si="26"/>
        <v>5977</v>
      </c>
      <c r="J63" s="89">
        <f t="shared" si="26"/>
        <v>5795</v>
      </c>
      <c r="K63" s="89">
        <f t="shared" si="26"/>
        <v>5737</v>
      </c>
      <c r="L63" s="89">
        <f t="shared" si="26"/>
        <v>5993</v>
      </c>
      <c r="M63" s="89">
        <f t="shared" si="26"/>
        <v>6309</v>
      </c>
      <c r="N63" s="89">
        <f t="shared" si="26"/>
        <v>6518</v>
      </c>
      <c r="O63" s="89">
        <f t="shared" si="26"/>
        <v>6943</v>
      </c>
      <c r="P63" s="89">
        <f t="shared" si="26"/>
        <v>7067</v>
      </c>
      <c r="Q63" s="89">
        <f t="shared" si="26"/>
        <v>7306</v>
      </c>
      <c r="R63" s="89">
        <f t="shared" si="26"/>
        <v>7853</v>
      </c>
      <c r="S63" s="89">
        <f t="shared" si="26"/>
        <v>8454</v>
      </c>
      <c r="T63" s="89">
        <f t="shared" si="26"/>
        <v>9108</v>
      </c>
      <c r="U63" s="89">
        <f t="shared" si="26"/>
        <v>9116</v>
      </c>
      <c r="V63" s="89">
        <f t="shared" si="26"/>
        <v>8755</v>
      </c>
      <c r="W63" s="90">
        <f t="shared" si="26"/>
        <v>8322</v>
      </c>
    </row>
    <row r="64" spans="1:23" ht="15.75" x14ac:dyDescent="0.25">
      <c r="A64" s="543" t="s">
        <v>89</v>
      </c>
      <c r="B64" s="537" t="s">
        <v>90</v>
      </c>
      <c r="C64" s="56" t="s">
        <v>34</v>
      </c>
      <c r="D64" s="91">
        <v>626</v>
      </c>
      <c r="E64" s="91">
        <v>43</v>
      </c>
      <c r="F64" s="92">
        <v>0</v>
      </c>
      <c r="G64" s="60"/>
      <c r="H64" s="60"/>
      <c r="I64" s="61"/>
      <c r="J64" s="62"/>
      <c r="K64" s="62"/>
      <c r="L64" s="62"/>
      <c r="M64" s="63"/>
      <c r="N64" s="60"/>
      <c r="O64" s="62"/>
      <c r="P64" s="60"/>
      <c r="Q64" s="60"/>
      <c r="R64" s="60"/>
      <c r="S64" s="64"/>
      <c r="T64" s="61"/>
      <c r="U64" s="61"/>
      <c r="V64" s="61"/>
      <c r="W64" s="65"/>
    </row>
    <row r="65" spans="1:23" ht="15.75" x14ac:dyDescent="0.25">
      <c r="A65" s="544"/>
      <c r="B65" s="538"/>
      <c r="C65" s="66" t="s">
        <v>35</v>
      </c>
      <c r="D65" s="67">
        <f>SUM(D64/D5)</f>
        <v>1.7660168702570034E-2</v>
      </c>
      <c r="E65" s="67">
        <f>SUM(E64/E5)</f>
        <v>3.2819416882918636E-3</v>
      </c>
      <c r="F65" s="67">
        <f>SUM(F64/F5)</f>
        <v>0</v>
      </c>
      <c r="G65" s="48"/>
      <c r="H65" s="48"/>
      <c r="I65" s="48"/>
      <c r="J65" s="48"/>
      <c r="K65" s="48"/>
      <c r="L65" s="48"/>
      <c r="M65" s="48"/>
      <c r="N65" s="48"/>
      <c r="O65" s="48"/>
      <c r="P65" s="48"/>
      <c r="Q65" s="48"/>
      <c r="R65" s="48"/>
      <c r="S65" s="48"/>
      <c r="T65" s="68"/>
      <c r="U65" s="68"/>
      <c r="V65" s="68"/>
      <c r="W65" s="69"/>
    </row>
    <row r="66" spans="1:23" ht="15.75" x14ac:dyDescent="0.25">
      <c r="A66" s="544"/>
      <c r="B66" s="539" t="s">
        <v>92</v>
      </c>
      <c r="C66" s="66" t="s">
        <v>34</v>
      </c>
      <c r="D66" s="70">
        <v>9237</v>
      </c>
      <c r="E66" s="70">
        <v>9309</v>
      </c>
      <c r="F66" s="70">
        <v>9274</v>
      </c>
      <c r="G66" s="72">
        <v>8920</v>
      </c>
      <c r="H66" s="72">
        <v>8852</v>
      </c>
      <c r="I66" s="73">
        <v>8943</v>
      </c>
      <c r="J66" s="74">
        <v>9044</v>
      </c>
      <c r="K66" s="74">
        <v>9169</v>
      </c>
      <c r="L66" s="74">
        <v>9132</v>
      </c>
      <c r="M66" s="75">
        <v>9107</v>
      </c>
      <c r="N66" s="72">
        <v>9308</v>
      </c>
      <c r="O66" s="74">
        <v>9771</v>
      </c>
      <c r="P66" s="95">
        <v>9587</v>
      </c>
      <c r="Q66" s="95">
        <v>10134</v>
      </c>
      <c r="R66" s="95">
        <v>10328</v>
      </c>
      <c r="S66" s="96">
        <f>7127+204</f>
        <v>7331</v>
      </c>
      <c r="T66" s="77"/>
      <c r="U66" s="77"/>
      <c r="V66" s="77"/>
      <c r="W66" s="78"/>
    </row>
    <row r="67" spans="1:23" ht="15.75" x14ac:dyDescent="0.25">
      <c r="A67" s="544"/>
      <c r="B67" s="538"/>
      <c r="C67" s="66" t="s">
        <v>35</v>
      </c>
      <c r="D67" s="67">
        <f>SUM(D66/D6)</f>
        <v>0.17762095223444349</v>
      </c>
      <c r="E67" s="67">
        <f t="shared" ref="E67:S67" si="27">SUM(E66/E6)</f>
        <v>0.16682496729449292</v>
      </c>
      <c r="F67" s="67">
        <f t="shared" si="27"/>
        <v>0.15872798534923921</v>
      </c>
      <c r="G67" s="67">
        <f t="shared" si="27"/>
        <v>0.15042665857195858</v>
      </c>
      <c r="H67" s="67">
        <f t="shared" si="27"/>
        <v>0.15065951833886479</v>
      </c>
      <c r="I67" s="67">
        <f t="shared" si="27"/>
        <v>0.15325690195876818</v>
      </c>
      <c r="J67" s="67">
        <f t="shared" si="27"/>
        <v>0.15862214115336046</v>
      </c>
      <c r="K67" s="67">
        <f t="shared" si="27"/>
        <v>0.1587843103298987</v>
      </c>
      <c r="L67" s="67">
        <f t="shared" si="27"/>
        <v>0.1558973658603206</v>
      </c>
      <c r="M67" s="67">
        <f t="shared" si="27"/>
        <v>0.15103570658573395</v>
      </c>
      <c r="N67" s="67">
        <f t="shared" si="27"/>
        <v>0.14722723102717408</v>
      </c>
      <c r="O67" s="67">
        <f t="shared" si="27"/>
        <v>0.15217018890844247</v>
      </c>
      <c r="P67" s="67">
        <f t="shared" si="27"/>
        <v>0.14705115422961884</v>
      </c>
      <c r="Q67" s="67">
        <f t="shared" si="27"/>
        <v>0.154963606336779</v>
      </c>
      <c r="R67" s="67">
        <f t="shared" si="27"/>
        <v>0.15318896469890239</v>
      </c>
      <c r="S67" s="67">
        <f t="shared" si="27"/>
        <v>0.16247423594335231</v>
      </c>
      <c r="T67" s="68"/>
      <c r="U67" s="68"/>
      <c r="V67" s="68"/>
      <c r="W67" s="69"/>
    </row>
    <row r="68" spans="1:23" ht="15.75" x14ac:dyDescent="0.25">
      <c r="A68" s="544"/>
      <c r="B68" s="535" t="s">
        <v>91</v>
      </c>
      <c r="C68" s="93" t="s">
        <v>34</v>
      </c>
      <c r="D68" s="79"/>
      <c r="E68" s="80"/>
      <c r="F68" s="48"/>
      <c r="G68" s="81"/>
      <c r="H68" s="81"/>
      <c r="I68" s="48"/>
      <c r="J68" s="82"/>
      <c r="K68" s="82"/>
      <c r="L68" s="82"/>
      <c r="M68" s="83"/>
      <c r="N68" s="81"/>
      <c r="O68" s="82"/>
      <c r="P68" s="81"/>
      <c r="Q68" s="81"/>
      <c r="R68" s="81"/>
      <c r="S68" s="50">
        <v>2572</v>
      </c>
      <c r="T68" s="99">
        <v>7492</v>
      </c>
      <c r="U68" s="99">
        <v>7575</v>
      </c>
      <c r="V68" s="99">
        <v>7306</v>
      </c>
      <c r="W68" s="85">
        <v>7686</v>
      </c>
    </row>
    <row r="69" spans="1:23" ht="15.75" x14ac:dyDescent="0.25">
      <c r="A69" s="544"/>
      <c r="B69" s="536"/>
      <c r="C69" s="93" t="s">
        <v>35</v>
      </c>
      <c r="D69" s="79"/>
      <c r="E69" s="80"/>
      <c r="F69" s="48"/>
      <c r="G69" s="81"/>
      <c r="H69" s="81"/>
      <c r="I69" s="48"/>
      <c r="J69" s="82"/>
      <c r="K69" s="82"/>
      <c r="L69" s="82"/>
      <c r="M69" s="83"/>
      <c r="N69" s="81"/>
      <c r="O69" s="82"/>
      <c r="P69" s="81"/>
      <c r="Q69" s="81"/>
      <c r="R69" s="81"/>
      <c r="S69" s="67">
        <f>SUM(S68/S7)</f>
        <v>5.1424572628211533E-2</v>
      </c>
      <c r="T69" s="67">
        <f>SUM(T68/T7)</f>
        <v>0.10911103343819177</v>
      </c>
      <c r="U69" s="67">
        <f t="shared" ref="U69:W69" si="28">SUM(U68/U7)</f>
        <v>0.11246047181436228</v>
      </c>
      <c r="V69" s="67">
        <f t="shared" si="28"/>
        <v>0.11013627592860588</v>
      </c>
      <c r="W69" s="86">
        <f t="shared" si="28"/>
        <v>0.12013692420713694</v>
      </c>
    </row>
    <row r="70" spans="1:23" ht="16.5" thickBot="1" x14ac:dyDescent="0.3">
      <c r="A70" s="545"/>
      <c r="B70" s="87" t="s">
        <v>78</v>
      </c>
      <c r="C70" s="88" t="s">
        <v>34</v>
      </c>
      <c r="D70" s="89">
        <f>SUM(D64+D66+D68)</f>
        <v>9863</v>
      </c>
      <c r="E70" s="89">
        <f t="shared" ref="E70:W70" si="29">SUM(E64+E66+E68)</f>
        <v>9352</v>
      </c>
      <c r="F70" s="89">
        <f t="shared" si="29"/>
        <v>9274</v>
      </c>
      <c r="G70" s="89">
        <f t="shared" si="29"/>
        <v>8920</v>
      </c>
      <c r="H70" s="89">
        <f t="shared" si="29"/>
        <v>8852</v>
      </c>
      <c r="I70" s="89">
        <f t="shared" si="29"/>
        <v>8943</v>
      </c>
      <c r="J70" s="89">
        <f t="shared" si="29"/>
        <v>9044</v>
      </c>
      <c r="K70" s="89">
        <f t="shared" si="29"/>
        <v>9169</v>
      </c>
      <c r="L70" s="89">
        <f t="shared" si="29"/>
        <v>9132</v>
      </c>
      <c r="M70" s="89">
        <f t="shared" si="29"/>
        <v>9107</v>
      </c>
      <c r="N70" s="89">
        <f t="shared" si="29"/>
        <v>9308</v>
      </c>
      <c r="O70" s="89">
        <f t="shared" si="29"/>
        <v>9771</v>
      </c>
      <c r="P70" s="89">
        <f t="shared" si="29"/>
        <v>9587</v>
      </c>
      <c r="Q70" s="89">
        <f t="shared" si="29"/>
        <v>10134</v>
      </c>
      <c r="R70" s="89">
        <f t="shared" si="29"/>
        <v>10328</v>
      </c>
      <c r="S70" s="89">
        <f t="shared" si="29"/>
        <v>9903</v>
      </c>
      <c r="T70" s="89">
        <f t="shared" si="29"/>
        <v>7492</v>
      </c>
      <c r="U70" s="89">
        <f t="shared" si="29"/>
        <v>7575</v>
      </c>
      <c r="V70" s="89">
        <f t="shared" si="29"/>
        <v>7306</v>
      </c>
      <c r="W70" s="90">
        <f t="shared" si="29"/>
        <v>7686</v>
      </c>
    </row>
    <row r="71" spans="1:23" ht="15.75" x14ac:dyDescent="0.25">
      <c r="A71" s="540" t="s">
        <v>42</v>
      </c>
      <c r="B71" s="537" t="s">
        <v>90</v>
      </c>
      <c r="C71" s="102" t="s">
        <v>34</v>
      </c>
      <c r="D71" s="91">
        <v>503</v>
      </c>
      <c r="E71" s="91">
        <v>28</v>
      </c>
      <c r="F71" s="57">
        <v>0</v>
      </c>
      <c r="G71" s="60"/>
      <c r="H71" s="60"/>
      <c r="I71" s="61"/>
      <c r="J71" s="62"/>
      <c r="K71" s="62"/>
      <c r="L71" s="62"/>
      <c r="M71" s="63"/>
      <c r="N71" s="60"/>
      <c r="O71" s="62"/>
      <c r="P71" s="60"/>
      <c r="Q71" s="60"/>
      <c r="R71" s="60"/>
      <c r="S71" s="64"/>
      <c r="T71" s="61"/>
      <c r="U71" s="61"/>
      <c r="V71" s="61"/>
      <c r="W71" s="65"/>
    </row>
    <row r="72" spans="1:23" ht="15.75" x14ac:dyDescent="0.25">
      <c r="A72" s="541"/>
      <c r="B72" s="538"/>
      <c r="C72" s="93" t="s">
        <v>35</v>
      </c>
      <c r="D72" s="104">
        <f>SUM(D71/D5)</f>
        <v>1.4190199452704036E-2</v>
      </c>
      <c r="E72" s="104">
        <f>SUM(E71/E5)</f>
        <v>2.1370783086551671E-3</v>
      </c>
      <c r="F72" s="104">
        <f>SUM(F71/F5)</f>
        <v>0</v>
      </c>
      <c r="G72" s="48"/>
      <c r="H72" s="48"/>
      <c r="I72" s="48"/>
      <c r="J72" s="48"/>
      <c r="K72" s="48"/>
      <c r="L72" s="48"/>
      <c r="M72" s="48"/>
      <c r="N72" s="48"/>
      <c r="O72" s="48"/>
      <c r="P72" s="48"/>
      <c r="Q72" s="48"/>
      <c r="R72" s="48"/>
      <c r="S72" s="48"/>
      <c r="T72" s="68"/>
      <c r="U72" s="68"/>
      <c r="V72" s="68"/>
      <c r="W72" s="69"/>
    </row>
    <row r="73" spans="1:23" ht="15.75" x14ac:dyDescent="0.25">
      <c r="A73" s="541"/>
      <c r="B73" s="539" t="s">
        <v>92</v>
      </c>
      <c r="C73" s="66" t="s">
        <v>34</v>
      </c>
      <c r="D73" s="70">
        <v>7765</v>
      </c>
      <c r="E73" s="70">
        <v>7984</v>
      </c>
      <c r="F73" s="70">
        <v>7733</v>
      </c>
      <c r="G73" s="105">
        <v>7809</v>
      </c>
      <c r="H73" s="105">
        <v>7407</v>
      </c>
      <c r="I73" s="70">
        <v>7419</v>
      </c>
      <c r="J73" s="106">
        <v>7064</v>
      </c>
      <c r="K73" s="106">
        <v>7303</v>
      </c>
      <c r="L73" s="106">
        <v>7206</v>
      </c>
      <c r="M73" s="107">
        <v>7234</v>
      </c>
      <c r="N73" s="105">
        <v>7395</v>
      </c>
      <c r="O73" s="106">
        <v>7787</v>
      </c>
      <c r="P73" s="105">
        <v>7841</v>
      </c>
      <c r="Q73" s="105">
        <v>7787</v>
      </c>
      <c r="R73" s="105">
        <v>8496</v>
      </c>
      <c r="S73" s="76">
        <v>4368</v>
      </c>
      <c r="T73" s="77"/>
      <c r="U73" s="77"/>
      <c r="V73" s="77"/>
      <c r="W73" s="78"/>
    </row>
    <row r="74" spans="1:23" ht="15.75" x14ac:dyDescent="0.25">
      <c r="A74" s="541"/>
      <c r="B74" s="538"/>
      <c r="C74" s="66" t="s">
        <v>35</v>
      </c>
      <c r="D74" s="67">
        <f>SUM(D73/D6)</f>
        <v>0.14931543727405583</v>
      </c>
      <c r="E74" s="67">
        <f t="shared" ref="E74:S74" si="30">SUM(E73/E6)</f>
        <v>0.1430798731205534</v>
      </c>
      <c r="F74" s="67">
        <f t="shared" si="30"/>
        <v>0.13235319287315797</v>
      </c>
      <c r="G74" s="67">
        <f t="shared" si="30"/>
        <v>0.13169078215116867</v>
      </c>
      <c r="H74" s="67">
        <f t="shared" si="30"/>
        <v>0.12606586673474598</v>
      </c>
      <c r="I74" s="67">
        <f t="shared" si="30"/>
        <v>0.1271399928024266</v>
      </c>
      <c r="J74" s="67">
        <f t="shared" si="30"/>
        <v>0.12389504700434965</v>
      </c>
      <c r="K74" s="67">
        <f t="shared" si="30"/>
        <v>0.12646982422720582</v>
      </c>
      <c r="L74" s="67">
        <f t="shared" si="30"/>
        <v>0.12301756662171159</v>
      </c>
      <c r="M74" s="67">
        <f t="shared" si="30"/>
        <v>0.11997280130023052</v>
      </c>
      <c r="N74" s="67">
        <f t="shared" si="30"/>
        <v>0.11696877669165796</v>
      </c>
      <c r="O74" s="67">
        <f t="shared" si="30"/>
        <v>0.12127205618974941</v>
      </c>
      <c r="P74" s="67">
        <f t="shared" si="30"/>
        <v>0.12026995935271109</v>
      </c>
      <c r="Q74" s="67">
        <f t="shared" si="30"/>
        <v>0.11907456113523764</v>
      </c>
      <c r="R74" s="67">
        <f t="shared" si="30"/>
        <v>0.12601601898546425</v>
      </c>
      <c r="S74" s="67">
        <f t="shared" si="30"/>
        <v>9.6806365107156317E-2</v>
      </c>
      <c r="T74" s="68"/>
      <c r="U74" s="68"/>
      <c r="V74" s="68"/>
      <c r="W74" s="69"/>
    </row>
    <row r="75" spans="1:23" ht="15.75" x14ac:dyDescent="0.25">
      <c r="A75" s="541"/>
      <c r="B75" s="535" t="s">
        <v>91</v>
      </c>
      <c r="C75" s="93" t="s">
        <v>34</v>
      </c>
      <c r="D75" s="79"/>
      <c r="E75" s="80"/>
      <c r="F75" s="48"/>
      <c r="G75" s="81"/>
      <c r="H75" s="81"/>
      <c r="I75" s="48"/>
      <c r="J75" s="82"/>
      <c r="K75" s="82"/>
      <c r="L75" s="82"/>
      <c r="M75" s="83"/>
      <c r="N75" s="81"/>
      <c r="O75" s="82"/>
      <c r="P75" s="81"/>
      <c r="Q75" s="81"/>
      <c r="R75" s="81"/>
      <c r="S75" s="50">
        <v>3866</v>
      </c>
      <c r="T75" s="50">
        <v>8157</v>
      </c>
      <c r="U75" s="50">
        <v>7945</v>
      </c>
      <c r="V75" s="50">
        <v>7329</v>
      </c>
      <c r="W75" s="50">
        <v>6867</v>
      </c>
    </row>
    <row r="76" spans="1:23" ht="15.75" x14ac:dyDescent="0.25">
      <c r="A76" s="541"/>
      <c r="B76" s="536"/>
      <c r="C76" s="93" t="s">
        <v>35</v>
      </c>
      <c r="D76" s="79"/>
      <c r="E76" s="80"/>
      <c r="F76" s="48"/>
      <c r="G76" s="81"/>
      <c r="H76" s="81"/>
      <c r="I76" s="48"/>
      <c r="J76" s="82"/>
      <c r="K76" s="82"/>
      <c r="L76" s="82"/>
      <c r="M76" s="83"/>
      <c r="N76" s="81"/>
      <c r="O76" s="82"/>
      <c r="P76" s="81"/>
      <c r="Q76" s="81"/>
      <c r="R76" s="81"/>
      <c r="S76" s="67">
        <f>SUM(S75/S7)</f>
        <v>7.729681095671298E-2</v>
      </c>
      <c r="T76" s="67">
        <f>SUM(T75/T7)</f>
        <v>0.11879587556798323</v>
      </c>
      <c r="U76" s="67">
        <f t="shared" ref="U76:W76" si="31">SUM(U75/U7)</f>
        <v>0.11795359056965127</v>
      </c>
      <c r="V76" s="67">
        <f t="shared" si="31"/>
        <v>0.11048299565846599</v>
      </c>
      <c r="W76" s="67">
        <f t="shared" si="31"/>
        <v>0.10733544867686826</v>
      </c>
    </row>
    <row r="77" spans="1:23" ht="16.5" thickBot="1" x14ac:dyDescent="0.3">
      <c r="A77" s="542"/>
      <c r="B77" s="87" t="s">
        <v>78</v>
      </c>
      <c r="C77" s="88" t="s">
        <v>34</v>
      </c>
      <c r="D77" s="89">
        <f>SUM(D71+D73+D75)</f>
        <v>8268</v>
      </c>
      <c r="E77" s="89">
        <f t="shared" ref="E77:W77" si="32">SUM(E71+E73+E75)</f>
        <v>8012</v>
      </c>
      <c r="F77" s="89">
        <f t="shared" si="32"/>
        <v>7733</v>
      </c>
      <c r="G77" s="89">
        <f t="shared" si="32"/>
        <v>7809</v>
      </c>
      <c r="H77" s="89">
        <f t="shared" si="32"/>
        <v>7407</v>
      </c>
      <c r="I77" s="89">
        <f t="shared" si="32"/>
        <v>7419</v>
      </c>
      <c r="J77" s="89">
        <f t="shared" si="32"/>
        <v>7064</v>
      </c>
      <c r="K77" s="89">
        <f t="shared" si="32"/>
        <v>7303</v>
      </c>
      <c r="L77" s="89">
        <f t="shared" si="32"/>
        <v>7206</v>
      </c>
      <c r="M77" s="89">
        <f t="shared" si="32"/>
        <v>7234</v>
      </c>
      <c r="N77" s="89">
        <f t="shared" si="32"/>
        <v>7395</v>
      </c>
      <c r="O77" s="89">
        <f t="shared" si="32"/>
        <v>7787</v>
      </c>
      <c r="P77" s="89">
        <f t="shared" si="32"/>
        <v>7841</v>
      </c>
      <c r="Q77" s="89">
        <f t="shared" si="32"/>
        <v>7787</v>
      </c>
      <c r="R77" s="89">
        <f t="shared" si="32"/>
        <v>8496</v>
      </c>
      <c r="S77" s="89">
        <f t="shared" si="32"/>
        <v>8234</v>
      </c>
      <c r="T77" s="89">
        <f t="shared" si="32"/>
        <v>8157</v>
      </c>
      <c r="U77" s="89">
        <f t="shared" si="32"/>
        <v>7945</v>
      </c>
      <c r="V77" s="89">
        <f t="shared" si="32"/>
        <v>7329</v>
      </c>
      <c r="W77" s="90">
        <f t="shared" si="32"/>
        <v>6867</v>
      </c>
    </row>
    <row r="78" spans="1:23" ht="15.75" x14ac:dyDescent="0.25">
      <c r="A78" s="540" t="s">
        <v>50</v>
      </c>
      <c r="B78" s="537" t="s">
        <v>90</v>
      </c>
      <c r="C78" s="102" t="s">
        <v>34</v>
      </c>
      <c r="D78" s="94">
        <v>3941</v>
      </c>
      <c r="E78" s="91">
        <v>33</v>
      </c>
      <c r="F78" s="57">
        <v>0</v>
      </c>
      <c r="G78" s="60"/>
      <c r="H78" s="60"/>
      <c r="I78" s="61"/>
      <c r="J78" s="62"/>
      <c r="K78" s="62"/>
      <c r="L78" s="62"/>
      <c r="M78" s="63"/>
      <c r="N78" s="60"/>
      <c r="O78" s="62"/>
      <c r="P78" s="60"/>
      <c r="Q78" s="60"/>
      <c r="R78" s="60"/>
      <c r="S78" s="64"/>
      <c r="T78" s="61"/>
      <c r="U78" s="61"/>
      <c r="V78" s="61"/>
      <c r="W78" s="65"/>
    </row>
    <row r="79" spans="1:23" ht="15.75" x14ac:dyDescent="0.25">
      <c r="A79" s="541"/>
      <c r="B79" s="538"/>
      <c r="C79" s="93" t="s">
        <v>35</v>
      </c>
      <c r="D79" s="104">
        <f>SUM(D78/D5)</f>
        <v>0.11118007165627557</v>
      </c>
      <c r="E79" s="104">
        <f>SUM(E78/E5)</f>
        <v>2.5186994352007328E-3</v>
      </c>
      <c r="F79" s="104">
        <f>SUM(F78/F5)</f>
        <v>0</v>
      </c>
      <c r="G79" s="48"/>
      <c r="H79" s="48"/>
      <c r="I79" s="48"/>
      <c r="J79" s="48"/>
      <c r="K79" s="48"/>
      <c r="L79" s="48"/>
      <c r="M79" s="48"/>
      <c r="N79" s="48"/>
      <c r="O79" s="48"/>
      <c r="P79" s="48"/>
      <c r="Q79" s="48"/>
      <c r="R79" s="48"/>
      <c r="S79" s="48"/>
      <c r="T79" s="68"/>
      <c r="U79" s="68"/>
      <c r="V79" s="68"/>
      <c r="W79" s="69"/>
    </row>
    <row r="80" spans="1:23" ht="15.75" x14ac:dyDescent="0.25">
      <c r="A80" s="541"/>
      <c r="B80" s="539" t="s">
        <v>92</v>
      </c>
      <c r="C80" s="66" t="s">
        <v>34</v>
      </c>
      <c r="D80" s="70">
        <v>3483</v>
      </c>
      <c r="E80" s="70">
        <v>6810</v>
      </c>
      <c r="F80" s="70">
        <v>7200</v>
      </c>
      <c r="G80" s="105">
        <v>6908</v>
      </c>
      <c r="H80" s="105">
        <v>6895</v>
      </c>
      <c r="I80" s="70">
        <v>6664</v>
      </c>
      <c r="J80" s="106">
        <v>6655</v>
      </c>
      <c r="K80" s="106">
        <v>6749</v>
      </c>
      <c r="L80" s="106">
        <v>6994</v>
      </c>
      <c r="M80" s="106">
        <v>7233</v>
      </c>
      <c r="N80" s="105">
        <v>7240</v>
      </c>
      <c r="O80" s="106">
        <v>7193</v>
      </c>
      <c r="P80" s="105">
        <v>7021</v>
      </c>
      <c r="Q80" s="105">
        <v>6494</v>
      </c>
      <c r="R80" s="105">
        <v>6392</v>
      </c>
      <c r="S80" s="105">
        <v>2109</v>
      </c>
      <c r="T80" s="77"/>
      <c r="U80" s="77"/>
      <c r="V80" s="77"/>
      <c r="W80" s="78"/>
    </row>
    <row r="81" spans="1:23" ht="15.75" x14ac:dyDescent="0.25">
      <c r="A81" s="541"/>
      <c r="B81" s="538"/>
      <c r="C81" s="66" t="s">
        <v>35</v>
      </c>
      <c r="D81" s="67">
        <f>SUM(D80/D6)</f>
        <v>6.6975617260210757E-2</v>
      </c>
      <c r="E81" s="67">
        <f t="shared" ref="E81:S81" si="33">SUM(E80/E6)</f>
        <v>0.12204082364115339</v>
      </c>
      <c r="F81" s="67">
        <f t="shared" si="33"/>
        <v>0.12323069813613569</v>
      </c>
      <c r="G81" s="67">
        <f t="shared" si="33"/>
        <v>0.11649634051738676</v>
      </c>
      <c r="H81" s="67">
        <f t="shared" si="33"/>
        <v>0.11735171474768105</v>
      </c>
      <c r="I81" s="67">
        <f t="shared" si="33"/>
        <v>0.1142014977807482</v>
      </c>
      <c r="J81" s="67">
        <f t="shared" si="33"/>
        <v>0.11672162200084187</v>
      </c>
      <c r="K81" s="67">
        <f t="shared" si="33"/>
        <v>0.11687591999307299</v>
      </c>
      <c r="L81" s="67">
        <f t="shared" si="33"/>
        <v>0.1193983986889052</v>
      </c>
      <c r="M81" s="67">
        <f t="shared" si="33"/>
        <v>0.11995621672720036</v>
      </c>
      <c r="N81" s="67">
        <f t="shared" si="33"/>
        <v>0.11451709847837778</v>
      </c>
      <c r="O81" s="67">
        <f t="shared" si="33"/>
        <v>0.11202130476086652</v>
      </c>
      <c r="P81" s="67">
        <f t="shared" si="33"/>
        <v>0.1076923076923077</v>
      </c>
      <c r="Q81" s="67">
        <f t="shared" si="33"/>
        <v>9.9302709645849904E-2</v>
      </c>
      <c r="R81" s="67">
        <f t="shared" si="33"/>
        <v>9.4808662118065851E-2</v>
      </c>
      <c r="S81" s="67">
        <f t="shared" si="33"/>
        <v>4.674098535050198E-2</v>
      </c>
      <c r="T81" s="68"/>
      <c r="U81" s="68"/>
      <c r="V81" s="68"/>
      <c r="W81" s="69"/>
    </row>
    <row r="82" spans="1:23" ht="15.75" x14ac:dyDescent="0.25">
      <c r="A82" s="541"/>
      <c r="B82" s="535" t="s">
        <v>91</v>
      </c>
      <c r="C82" s="93" t="s">
        <v>34</v>
      </c>
      <c r="D82" s="79"/>
      <c r="E82" s="80"/>
      <c r="F82" s="48"/>
      <c r="G82" s="81"/>
      <c r="H82" s="81"/>
      <c r="I82" s="48"/>
      <c r="J82" s="82"/>
      <c r="K82" s="82"/>
      <c r="L82" s="82"/>
      <c r="M82" s="83"/>
      <c r="N82" s="81"/>
      <c r="O82" s="82"/>
      <c r="P82" s="81"/>
      <c r="Q82" s="81"/>
      <c r="R82" s="81"/>
      <c r="S82" s="50">
        <v>4125</v>
      </c>
      <c r="T82" s="50">
        <v>5500</v>
      </c>
      <c r="U82" s="50">
        <v>5369</v>
      </c>
      <c r="V82" s="50">
        <v>5299</v>
      </c>
      <c r="W82" s="50">
        <v>5233</v>
      </c>
    </row>
    <row r="83" spans="1:23" ht="15.75" x14ac:dyDescent="0.25">
      <c r="A83" s="541"/>
      <c r="B83" s="536"/>
      <c r="C83" s="93" t="s">
        <v>35</v>
      </c>
      <c r="D83" s="79"/>
      <c r="E83" s="80"/>
      <c r="F83" s="48"/>
      <c r="G83" s="81"/>
      <c r="H83" s="81"/>
      <c r="I83" s="48"/>
      <c r="J83" s="82"/>
      <c r="K83" s="82"/>
      <c r="L83" s="82"/>
      <c r="M83" s="83"/>
      <c r="N83" s="81"/>
      <c r="O83" s="82"/>
      <c r="P83" s="81"/>
      <c r="Q83" s="81"/>
      <c r="R83" s="81"/>
      <c r="S83" s="67">
        <f>SUM(S82/S7)</f>
        <v>8.2475257422773174E-2</v>
      </c>
      <c r="T83" s="67">
        <f>SUM(T82/T7)</f>
        <v>8.0100198065944303E-2</v>
      </c>
      <c r="U83" s="67">
        <f t="shared" ref="U83:W83" si="34">SUM(U82/U7)</f>
        <v>7.9709607019314996E-2</v>
      </c>
      <c r="V83" s="67">
        <f t="shared" si="34"/>
        <v>7.9881210805595751E-2</v>
      </c>
      <c r="W83" s="67">
        <f t="shared" si="34"/>
        <v>8.1795020085343173E-2</v>
      </c>
    </row>
    <row r="84" spans="1:23" ht="16.5" thickBot="1" x14ac:dyDescent="0.3">
      <c r="A84" s="542"/>
      <c r="B84" s="87" t="s">
        <v>78</v>
      </c>
      <c r="C84" s="88" t="s">
        <v>34</v>
      </c>
      <c r="D84" s="89">
        <f>SUM(D78+D80+D82)</f>
        <v>7424</v>
      </c>
      <c r="E84" s="89">
        <f t="shared" ref="E84:W84" si="35">SUM(E78+E80+E82)</f>
        <v>6843</v>
      </c>
      <c r="F84" s="89">
        <f t="shared" si="35"/>
        <v>7200</v>
      </c>
      <c r="G84" s="89">
        <f t="shared" si="35"/>
        <v>6908</v>
      </c>
      <c r="H84" s="89">
        <f t="shared" si="35"/>
        <v>6895</v>
      </c>
      <c r="I84" s="89">
        <f t="shared" si="35"/>
        <v>6664</v>
      </c>
      <c r="J84" s="89">
        <f t="shared" si="35"/>
        <v>6655</v>
      </c>
      <c r="K84" s="89">
        <f t="shared" si="35"/>
        <v>6749</v>
      </c>
      <c r="L84" s="89">
        <f t="shared" si="35"/>
        <v>6994</v>
      </c>
      <c r="M84" s="89">
        <f t="shared" si="35"/>
        <v>7233</v>
      </c>
      <c r="N84" s="89">
        <f t="shared" si="35"/>
        <v>7240</v>
      </c>
      <c r="O84" s="89">
        <f t="shared" si="35"/>
        <v>7193</v>
      </c>
      <c r="P84" s="89">
        <f t="shared" si="35"/>
        <v>7021</v>
      </c>
      <c r="Q84" s="89">
        <f t="shared" si="35"/>
        <v>6494</v>
      </c>
      <c r="R84" s="89">
        <f t="shared" si="35"/>
        <v>6392</v>
      </c>
      <c r="S84" s="89">
        <f t="shared" si="35"/>
        <v>6234</v>
      </c>
      <c r="T84" s="89">
        <f t="shared" si="35"/>
        <v>5500</v>
      </c>
      <c r="U84" s="89">
        <f t="shared" si="35"/>
        <v>5369</v>
      </c>
      <c r="V84" s="89">
        <f t="shared" si="35"/>
        <v>5299</v>
      </c>
      <c r="W84" s="90">
        <f t="shared" si="35"/>
        <v>5233</v>
      </c>
    </row>
    <row r="85" spans="1:23" ht="15.75" x14ac:dyDescent="0.25">
      <c r="A85" s="540" t="s">
        <v>47</v>
      </c>
      <c r="B85" s="537" t="s">
        <v>90</v>
      </c>
      <c r="C85" s="102" t="s">
        <v>34</v>
      </c>
      <c r="D85" s="91">
        <v>200</v>
      </c>
      <c r="E85" s="91">
        <v>10</v>
      </c>
      <c r="F85" s="57">
        <v>0</v>
      </c>
      <c r="G85" s="60"/>
      <c r="H85" s="60"/>
      <c r="I85" s="61"/>
      <c r="J85" s="62"/>
      <c r="K85" s="62"/>
      <c r="L85" s="62"/>
      <c r="M85" s="63"/>
      <c r="N85" s="60"/>
      <c r="O85" s="62"/>
      <c r="P85" s="60"/>
      <c r="Q85" s="60"/>
      <c r="R85" s="60"/>
      <c r="S85" s="64"/>
      <c r="T85" s="61"/>
      <c r="U85" s="61"/>
      <c r="V85" s="61"/>
      <c r="W85" s="65"/>
    </row>
    <row r="86" spans="1:23" ht="15.75" x14ac:dyDescent="0.25">
      <c r="A86" s="541"/>
      <c r="B86" s="538"/>
      <c r="C86" s="93" t="s">
        <v>35</v>
      </c>
      <c r="D86" s="104">
        <f>SUM(D85/D5)</f>
        <v>5.6422264225463366E-3</v>
      </c>
      <c r="E86" s="104">
        <f>SUM(E85/E5)</f>
        <v>7.6324225309113108E-4</v>
      </c>
      <c r="F86" s="104">
        <f>SUM(F85/F5)</f>
        <v>0</v>
      </c>
      <c r="G86" s="48"/>
      <c r="H86" s="48"/>
      <c r="I86" s="48"/>
      <c r="J86" s="48"/>
      <c r="K86" s="48"/>
      <c r="L86" s="48"/>
      <c r="M86" s="48"/>
      <c r="N86" s="48"/>
      <c r="O86" s="48"/>
      <c r="P86" s="48"/>
      <c r="Q86" s="48"/>
      <c r="R86" s="48"/>
      <c r="S86" s="48"/>
      <c r="T86" s="68"/>
      <c r="U86" s="68"/>
      <c r="V86" s="68"/>
      <c r="W86" s="69"/>
    </row>
    <row r="87" spans="1:23" ht="15.75" x14ac:dyDescent="0.25">
      <c r="A87" s="541"/>
      <c r="B87" s="539" t="s">
        <v>92</v>
      </c>
      <c r="C87" s="66" t="s">
        <v>34</v>
      </c>
      <c r="D87" s="70">
        <v>2748</v>
      </c>
      <c r="E87" s="70">
        <v>3039</v>
      </c>
      <c r="F87" s="70">
        <v>3090</v>
      </c>
      <c r="G87" s="105">
        <v>3503</v>
      </c>
      <c r="H87" s="105">
        <v>3829</v>
      </c>
      <c r="I87" s="70">
        <v>4056</v>
      </c>
      <c r="J87" s="106">
        <v>4217</v>
      </c>
      <c r="K87" s="106">
        <v>4278</v>
      </c>
      <c r="L87" s="106">
        <v>4451</v>
      </c>
      <c r="M87" s="107">
        <v>4513</v>
      </c>
      <c r="N87" s="105">
        <v>4597</v>
      </c>
      <c r="O87" s="106">
        <v>4587</v>
      </c>
      <c r="P87" s="105">
        <v>5090</v>
      </c>
      <c r="Q87" s="105">
        <v>5093</v>
      </c>
      <c r="R87" s="105">
        <v>5154</v>
      </c>
      <c r="S87" s="109">
        <v>849</v>
      </c>
      <c r="T87" s="77"/>
      <c r="U87" s="77"/>
      <c r="V87" s="77"/>
      <c r="W87" s="78"/>
    </row>
    <row r="88" spans="1:23" ht="15.75" x14ac:dyDescent="0.25">
      <c r="A88" s="541"/>
      <c r="B88" s="538"/>
      <c r="C88" s="66" t="s">
        <v>35</v>
      </c>
      <c r="D88" s="67">
        <f>SUM(D87/D6)</f>
        <v>5.2842089070071534E-2</v>
      </c>
      <c r="E88" s="67">
        <f t="shared" ref="E88:S88" si="36">SUM(E87/E6)</f>
        <v>5.4461389580831882E-2</v>
      </c>
      <c r="F88" s="67">
        <f t="shared" si="36"/>
        <v>5.2886507950091567E-2</v>
      </c>
      <c r="G88" s="67">
        <f t="shared" si="36"/>
        <v>5.9074505042328578E-2</v>
      </c>
      <c r="H88" s="67">
        <f t="shared" si="36"/>
        <v>6.5168921793889875E-2</v>
      </c>
      <c r="I88" s="67">
        <f t="shared" si="36"/>
        <v>6.9507994447586235E-2</v>
      </c>
      <c r="J88" s="67">
        <f t="shared" si="36"/>
        <v>7.3961694962817459E-2</v>
      </c>
      <c r="K88" s="67">
        <f t="shared" si="36"/>
        <v>7.4084336306173698E-2</v>
      </c>
      <c r="L88" s="67">
        <f t="shared" si="36"/>
        <v>7.598545504208136E-2</v>
      </c>
      <c r="M88" s="67">
        <f t="shared" si="36"/>
        <v>7.4846178085145196E-2</v>
      </c>
      <c r="N88" s="67">
        <f t="shared" si="36"/>
        <v>7.2712030622251747E-2</v>
      </c>
      <c r="O88" s="67">
        <f t="shared" si="36"/>
        <v>7.1436358256373525E-2</v>
      </c>
      <c r="P88" s="67">
        <f t="shared" si="36"/>
        <v>7.8073471892016258E-2</v>
      </c>
      <c r="Q88" s="67">
        <f t="shared" si="36"/>
        <v>7.7879381001896134E-2</v>
      </c>
      <c r="R88" s="67">
        <f t="shared" si="36"/>
        <v>7.6446158409967366E-2</v>
      </c>
      <c r="S88" s="67">
        <f t="shared" si="36"/>
        <v>1.8816072338822279E-2</v>
      </c>
      <c r="T88" s="68"/>
      <c r="U88" s="68"/>
      <c r="V88" s="68"/>
      <c r="W88" s="68"/>
    </row>
    <row r="89" spans="1:23" ht="15.75" x14ac:dyDescent="0.25">
      <c r="A89" s="541"/>
      <c r="B89" s="535" t="s">
        <v>91</v>
      </c>
      <c r="C89" s="93" t="s">
        <v>34</v>
      </c>
      <c r="D89" s="79"/>
      <c r="E89" s="80"/>
      <c r="F89" s="48"/>
      <c r="G89" s="81"/>
      <c r="H89" s="81"/>
      <c r="I89" s="48"/>
      <c r="J89" s="82"/>
      <c r="K89" s="82"/>
      <c r="L89" s="82"/>
      <c r="M89" s="83"/>
      <c r="N89" s="81"/>
      <c r="O89" s="82"/>
      <c r="P89" s="81"/>
      <c r="Q89" s="81"/>
      <c r="R89" s="81"/>
      <c r="S89" s="50">
        <v>4340</v>
      </c>
      <c r="T89" s="50">
        <v>5181</v>
      </c>
      <c r="U89" s="50">
        <v>5162</v>
      </c>
      <c r="V89" s="50">
        <v>5061</v>
      </c>
      <c r="W89" s="50">
        <v>5068</v>
      </c>
    </row>
    <row r="90" spans="1:23" ht="15.75" x14ac:dyDescent="0.25">
      <c r="A90" s="541"/>
      <c r="B90" s="536"/>
      <c r="C90" s="93" t="s">
        <v>35</v>
      </c>
      <c r="D90" s="79"/>
      <c r="E90" s="80"/>
      <c r="F90" s="48"/>
      <c r="G90" s="81"/>
      <c r="H90" s="81"/>
      <c r="I90" s="48"/>
      <c r="J90" s="82"/>
      <c r="K90" s="82"/>
      <c r="L90" s="82"/>
      <c r="M90" s="83"/>
      <c r="N90" s="81"/>
      <c r="O90" s="82"/>
      <c r="P90" s="81"/>
      <c r="Q90" s="81"/>
      <c r="R90" s="81"/>
      <c r="S90" s="67">
        <f>SUM(S89/S7)</f>
        <v>8.6773967809657099E-2</v>
      </c>
      <c r="T90" s="67">
        <f>SUM(T89/T7)</f>
        <v>7.5454386578119537E-2</v>
      </c>
      <c r="U90" s="67">
        <f t="shared" ref="U90:W90" si="37">SUM(U89/U7)</f>
        <v>7.6636429769734407E-2</v>
      </c>
      <c r="V90" s="67">
        <f t="shared" si="37"/>
        <v>7.6293415340086837E-2</v>
      </c>
      <c r="W90" s="67">
        <f t="shared" si="37"/>
        <v>7.9215968238585746E-2</v>
      </c>
    </row>
    <row r="91" spans="1:23" ht="16.5" thickBot="1" x14ac:dyDescent="0.3">
      <c r="A91" s="542"/>
      <c r="B91" s="87" t="s">
        <v>78</v>
      </c>
      <c r="C91" s="88" t="s">
        <v>34</v>
      </c>
      <c r="D91" s="89">
        <f>SUM(D85+D87+D89)</f>
        <v>2948</v>
      </c>
      <c r="E91" s="89">
        <f t="shared" ref="E91:W91" si="38">SUM(E85+E87+E89)</f>
        <v>3049</v>
      </c>
      <c r="F91" s="89">
        <f t="shared" si="38"/>
        <v>3090</v>
      </c>
      <c r="G91" s="89">
        <f t="shared" si="38"/>
        <v>3503</v>
      </c>
      <c r="H91" s="89">
        <f t="shared" si="38"/>
        <v>3829</v>
      </c>
      <c r="I91" s="89">
        <f t="shared" si="38"/>
        <v>4056</v>
      </c>
      <c r="J91" s="89">
        <f t="shared" si="38"/>
        <v>4217</v>
      </c>
      <c r="K91" s="89">
        <f t="shared" si="38"/>
        <v>4278</v>
      </c>
      <c r="L91" s="89">
        <f t="shared" si="38"/>
        <v>4451</v>
      </c>
      <c r="M91" s="89">
        <f t="shared" si="38"/>
        <v>4513</v>
      </c>
      <c r="N91" s="89">
        <f t="shared" si="38"/>
        <v>4597</v>
      </c>
      <c r="O91" s="89">
        <f t="shared" si="38"/>
        <v>4587</v>
      </c>
      <c r="P91" s="89">
        <f t="shared" si="38"/>
        <v>5090</v>
      </c>
      <c r="Q91" s="89">
        <f t="shared" si="38"/>
        <v>5093</v>
      </c>
      <c r="R91" s="124">
        <f t="shared" si="38"/>
        <v>5154</v>
      </c>
      <c r="S91" s="124">
        <f t="shared" si="38"/>
        <v>5189</v>
      </c>
      <c r="T91" s="124">
        <f t="shared" si="38"/>
        <v>5181</v>
      </c>
      <c r="U91" s="124">
        <f t="shared" si="38"/>
        <v>5162</v>
      </c>
      <c r="V91" s="124">
        <f t="shared" si="38"/>
        <v>5061</v>
      </c>
      <c r="W91" s="124">
        <f t="shared" si="38"/>
        <v>5068</v>
      </c>
    </row>
    <row r="92" spans="1:23" ht="15.75" x14ac:dyDescent="0.25">
      <c r="A92" s="540" t="s">
        <v>43</v>
      </c>
      <c r="B92" s="537" t="s">
        <v>90</v>
      </c>
      <c r="C92" s="102" t="s">
        <v>34</v>
      </c>
      <c r="D92" s="91">
        <v>397</v>
      </c>
      <c r="E92" s="110">
        <v>28</v>
      </c>
      <c r="F92" s="57">
        <v>0</v>
      </c>
      <c r="G92" s="60"/>
      <c r="H92" s="60"/>
      <c r="I92" s="61"/>
      <c r="J92" s="62"/>
      <c r="K92" s="62"/>
      <c r="L92" s="62"/>
      <c r="M92" s="63"/>
      <c r="N92" s="60"/>
      <c r="O92" s="62"/>
      <c r="P92" s="60"/>
      <c r="Q92" s="60"/>
      <c r="R92" s="120"/>
      <c r="S92" s="121"/>
      <c r="T92" s="122"/>
      <c r="U92" s="122"/>
      <c r="V92" s="122"/>
      <c r="W92" s="123"/>
    </row>
    <row r="93" spans="1:23" ht="15.75" x14ac:dyDescent="0.25">
      <c r="A93" s="541"/>
      <c r="B93" s="538"/>
      <c r="C93" s="93" t="s">
        <v>35</v>
      </c>
      <c r="D93" s="104">
        <f>SUM(D92/D5)</f>
        <v>1.1199819448754478E-2</v>
      </c>
      <c r="E93" s="104">
        <f>SUM(E92/E5)</f>
        <v>2.1370783086551671E-3</v>
      </c>
      <c r="F93" s="104">
        <f>SUM(F92/F5)</f>
        <v>0</v>
      </c>
      <c r="G93" s="48"/>
      <c r="H93" s="48"/>
      <c r="I93" s="48"/>
      <c r="J93" s="48"/>
      <c r="K93" s="48"/>
      <c r="L93" s="48"/>
      <c r="M93" s="48"/>
      <c r="N93" s="48"/>
      <c r="O93" s="48"/>
      <c r="P93" s="48"/>
      <c r="Q93" s="48"/>
      <c r="R93" s="48"/>
      <c r="S93" s="48"/>
      <c r="T93" s="68"/>
      <c r="U93" s="68"/>
      <c r="V93" s="68"/>
      <c r="W93" s="69"/>
    </row>
    <row r="94" spans="1:23" ht="15.75" x14ac:dyDescent="0.25">
      <c r="A94" s="541"/>
      <c r="B94" s="539" t="s">
        <v>92</v>
      </c>
      <c r="C94" s="66" t="s">
        <v>34</v>
      </c>
      <c r="D94" s="70">
        <v>3797</v>
      </c>
      <c r="E94" s="70">
        <v>4272</v>
      </c>
      <c r="F94" s="70">
        <v>4771</v>
      </c>
      <c r="G94" s="105">
        <v>4886</v>
      </c>
      <c r="H94" s="105">
        <v>4614</v>
      </c>
      <c r="I94" s="70">
        <v>4515</v>
      </c>
      <c r="J94" s="106">
        <v>4292</v>
      </c>
      <c r="K94" s="106">
        <v>4574</v>
      </c>
      <c r="L94" s="106">
        <v>4602</v>
      </c>
      <c r="M94" s="107">
        <v>4577</v>
      </c>
      <c r="N94" s="105">
        <v>4595</v>
      </c>
      <c r="O94" s="106">
        <v>4354</v>
      </c>
      <c r="P94" s="105">
        <v>4691</v>
      </c>
      <c r="Q94" s="105">
        <v>4239</v>
      </c>
      <c r="R94" s="105">
        <v>4157</v>
      </c>
      <c r="S94" s="76">
        <v>1821</v>
      </c>
      <c r="T94" s="77"/>
      <c r="U94" s="77"/>
      <c r="V94" s="77"/>
      <c r="W94" s="78"/>
    </row>
    <row r="95" spans="1:23" ht="15.75" x14ac:dyDescent="0.25">
      <c r="A95" s="541"/>
      <c r="B95" s="538"/>
      <c r="C95" s="66" t="s">
        <v>35</v>
      </c>
      <c r="D95" s="67">
        <f>SUM(D94/D6)</f>
        <v>7.3013614337358659E-2</v>
      </c>
      <c r="E95" s="67">
        <f t="shared" ref="E95:S95" si="39">SUM(E94/E6)</f>
        <v>7.6557767781939387E-2</v>
      </c>
      <c r="F95" s="67">
        <f t="shared" si="39"/>
        <v>8.1657452889931023E-2</v>
      </c>
      <c r="G95" s="67">
        <f t="shared" si="39"/>
        <v>8.2397382711052652E-2</v>
      </c>
      <c r="H95" s="67">
        <f t="shared" si="39"/>
        <v>7.8529486852182792E-2</v>
      </c>
      <c r="I95" s="67">
        <f t="shared" si="39"/>
        <v>7.7373913937586761E-2</v>
      </c>
      <c r="J95" s="67">
        <f t="shared" si="39"/>
        <v>7.5277115195734531E-2</v>
      </c>
      <c r="K95" s="67">
        <f t="shared" si="39"/>
        <v>7.9210321239934198E-2</v>
      </c>
      <c r="L95" s="67">
        <f t="shared" si="39"/>
        <v>7.856325861686328E-2</v>
      </c>
      <c r="M95" s="67">
        <f t="shared" si="39"/>
        <v>7.590759075907591E-2</v>
      </c>
      <c r="N95" s="67">
        <f t="shared" si="39"/>
        <v>7.2680396064661035E-2</v>
      </c>
      <c r="O95" s="67">
        <f t="shared" si="39"/>
        <v>6.780769650059959E-2</v>
      </c>
      <c r="P95" s="67">
        <f t="shared" si="39"/>
        <v>7.1953370657258986E-2</v>
      </c>
      <c r="Q95" s="67">
        <f t="shared" si="39"/>
        <v>6.4820478316716612E-2</v>
      </c>
      <c r="R95" s="67">
        <f t="shared" si="39"/>
        <v>6.1658261643429246E-2</v>
      </c>
      <c r="S95" s="67">
        <f t="shared" si="39"/>
        <v>4.035814809068948E-2</v>
      </c>
      <c r="T95" s="68"/>
      <c r="U95" s="68"/>
      <c r="V95" s="68"/>
      <c r="W95" s="69"/>
    </row>
    <row r="96" spans="1:23" ht="15.75" x14ac:dyDescent="0.25">
      <c r="A96" s="541"/>
      <c r="B96" s="535" t="s">
        <v>91</v>
      </c>
      <c r="C96" s="93" t="s">
        <v>34</v>
      </c>
      <c r="D96" s="79"/>
      <c r="E96" s="80"/>
      <c r="F96" s="48"/>
      <c r="G96" s="81"/>
      <c r="H96" s="81"/>
      <c r="I96" s="48"/>
      <c r="J96" s="82"/>
      <c r="K96" s="82"/>
      <c r="L96" s="82"/>
      <c r="M96" s="83"/>
      <c r="N96" s="81"/>
      <c r="O96" s="82"/>
      <c r="P96" s="81"/>
      <c r="Q96" s="81"/>
      <c r="R96" s="81"/>
      <c r="S96" s="50">
        <v>2751</v>
      </c>
      <c r="T96" s="50">
        <v>4581</v>
      </c>
      <c r="U96" s="50">
        <v>3918</v>
      </c>
      <c r="V96" s="50">
        <v>3780</v>
      </c>
      <c r="W96" s="108">
        <v>3417</v>
      </c>
    </row>
    <row r="97" spans="1:23" ht="15.75" x14ac:dyDescent="0.25">
      <c r="A97" s="541"/>
      <c r="B97" s="536"/>
      <c r="C97" s="93" t="s">
        <v>35</v>
      </c>
      <c r="D97" s="79"/>
      <c r="E97" s="80"/>
      <c r="F97" s="48"/>
      <c r="G97" s="81"/>
      <c r="H97" s="81"/>
      <c r="I97" s="48"/>
      <c r="J97" s="82"/>
      <c r="K97" s="82"/>
      <c r="L97" s="82"/>
      <c r="M97" s="83"/>
      <c r="N97" s="81"/>
      <c r="O97" s="82"/>
      <c r="P97" s="81"/>
      <c r="Q97" s="81"/>
      <c r="R97" s="81"/>
      <c r="S97" s="67">
        <f>SUM(S96/S7)</f>
        <v>5.5003498950314908E-2</v>
      </c>
      <c r="T97" s="67">
        <f>SUM(T96/T7)</f>
        <v>6.6716183152743802E-2</v>
      </c>
      <c r="U97" s="67">
        <f t="shared" ref="U97:W97" si="40">SUM(U96/U7)</f>
        <v>5.8167673738438466E-2</v>
      </c>
      <c r="V97" s="67">
        <f t="shared" si="40"/>
        <v>5.6982633863965265E-2</v>
      </c>
      <c r="W97" s="86">
        <f t="shared" si="40"/>
        <v>5.3409819153758385E-2</v>
      </c>
    </row>
    <row r="98" spans="1:23" ht="16.5" thickBot="1" x14ac:dyDescent="0.3">
      <c r="A98" s="542"/>
      <c r="B98" s="87" t="s">
        <v>78</v>
      </c>
      <c r="C98" s="88" t="s">
        <v>34</v>
      </c>
      <c r="D98" s="89">
        <f>SUM(D92+D94+D96)</f>
        <v>4194</v>
      </c>
      <c r="E98" s="89">
        <f t="shared" ref="E98:W98" si="41">SUM(E92+E94+E96)</f>
        <v>4300</v>
      </c>
      <c r="F98" s="89">
        <f t="shared" si="41"/>
        <v>4771</v>
      </c>
      <c r="G98" s="89">
        <f t="shared" si="41"/>
        <v>4886</v>
      </c>
      <c r="H98" s="89">
        <f t="shared" si="41"/>
        <v>4614</v>
      </c>
      <c r="I98" s="89">
        <f t="shared" si="41"/>
        <v>4515</v>
      </c>
      <c r="J98" s="89">
        <f t="shared" si="41"/>
        <v>4292</v>
      </c>
      <c r="K98" s="89">
        <f t="shared" si="41"/>
        <v>4574</v>
      </c>
      <c r="L98" s="89">
        <f t="shared" si="41"/>
        <v>4602</v>
      </c>
      <c r="M98" s="89">
        <f t="shared" si="41"/>
        <v>4577</v>
      </c>
      <c r="N98" s="89">
        <f t="shared" si="41"/>
        <v>4595</v>
      </c>
      <c r="O98" s="89">
        <f t="shared" si="41"/>
        <v>4354</v>
      </c>
      <c r="P98" s="89">
        <f t="shared" si="41"/>
        <v>4691</v>
      </c>
      <c r="Q98" s="89">
        <f t="shared" si="41"/>
        <v>4239</v>
      </c>
      <c r="R98" s="89">
        <f t="shared" si="41"/>
        <v>4157</v>
      </c>
      <c r="S98" s="89">
        <f t="shared" si="41"/>
        <v>4572</v>
      </c>
      <c r="T98" s="89">
        <f t="shared" si="41"/>
        <v>4581</v>
      </c>
      <c r="U98" s="89">
        <f t="shared" si="41"/>
        <v>3918</v>
      </c>
      <c r="V98" s="89">
        <f t="shared" si="41"/>
        <v>3780</v>
      </c>
      <c r="W98" s="90">
        <f t="shared" si="41"/>
        <v>3417</v>
      </c>
    </row>
    <row r="99" spans="1:23" ht="15.75" x14ac:dyDescent="0.25">
      <c r="A99" s="540" t="s">
        <v>52</v>
      </c>
      <c r="B99" s="537" t="s">
        <v>90</v>
      </c>
      <c r="C99" s="102" t="s">
        <v>34</v>
      </c>
      <c r="D99" s="94">
        <v>2245</v>
      </c>
      <c r="E99" s="91">
        <v>15</v>
      </c>
      <c r="F99" s="57">
        <v>0</v>
      </c>
      <c r="G99" s="60"/>
      <c r="H99" s="60"/>
      <c r="I99" s="61"/>
      <c r="J99" s="62"/>
      <c r="K99" s="62"/>
      <c r="L99" s="62"/>
      <c r="M99" s="63"/>
      <c r="N99" s="60"/>
      <c r="O99" s="62"/>
      <c r="P99" s="60"/>
      <c r="Q99" s="60"/>
      <c r="R99" s="60"/>
      <c r="S99" s="64"/>
      <c r="T99" s="61"/>
      <c r="U99" s="61"/>
      <c r="V99" s="61"/>
      <c r="W99" s="65"/>
    </row>
    <row r="100" spans="1:23" ht="15.75" x14ac:dyDescent="0.25">
      <c r="A100" s="541"/>
      <c r="B100" s="538"/>
      <c r="C100" s="93" t="s">
        <v>35</v>
      </c>
      <c r="D100" s="104">
        <f>SUM(D99/D5)</f>
        <v>6.3333991593082631E-2</v>
      </c>
      <c r="E100" s="104">
        <f>SUM(E99/E5)</f>
        <v>1.1448633796366967E-3</v>
      </c>
      <c r="F100" s="104">
        <f>SUM(F99/F5)</f>
        <v>0</v>
      </c>
      <c r="G100" s="48"/>
      <c r="H100" s="48"/>
      <c r="I100" s="48"/>
      <c r="J100" s="48"/>
      <c r="K100" s="48"/>
      <c r="L100" s="48"/>
      <c r="M100" s="48"/>
      <c r="N100" s="48"/>
      <c r="O100" s="48"/>
      <c r="P100" s="48"/>
      <c r="Q100" s="48"/>
      <c r="R100" s="48"/>
      <c r="S100" s="48"/>
      <c r="T100" s="68"/>
      <c r="U100" s="68"/>
      <c r="V100" s="68"/>
      <c r="W100" s="69"/>
    </row>
    <row r="101" spans="1:23" ht="15.75" x14ac:dyDescent="0.25">
      <c r="A101" s="541"/>
      <c r="B101" s="539" t="s">
        <v>92</v>
      </c>
      <c r="C101" s="66" t="s">
        <v>34</v>
      </c>
      <c r="D101" s="70">
        <v>2401</v>
      </c>
      <c r="E101" s="70">
        <v>4604</v>
      </c>
      <c r="F101" s="70">
        <v>4480</v>
      </c>
      <c r="G101" s="105">
        <v>4753</v>
      </c>
      <c r="H101" s="105">
        <v>5090</v>
      </c>
      <c r="I101" s="45">
        <v>4628</v>
      </c>
      <c r="J101" s="106">
        <v>4356</v>
      </c>
      <c r="K101" s="106">
        <v>4180</v>
      </c>
      <c r="L101" s="106">
        <v>4256</v>
      </c>
      <c r="M101" s="107">
        <v>4307</v>
      </c>
      <c r="N101" s="105">
        <v>4356</v>
      </c>
      <c r="O101" s="106">
        <v>4128</v>
      </c>
      <c r="P101" s="105">
        <v>4028</v>
      </c>
      <c r="Q101" s="105">
        <v>3989</v>
      </c>
      <c r="R101" s="105">
        <v>4468</v>
      </c>
      <c r="S101" s="71">
        <v>3008</v>
      </c>
      <c r="T101" s="77"/>
      <c r="U101" s="77"/>
      <c r="V101" s="77"/>
      <c r="W101" s="78"/>
    </row>
    <row r="102" spans="1:23" ht="15.75" x14ac:dyDescent="0.25">
      <c r="A102" s="541"/>
      <c r="B102" s="538"/>
      <c r="C102" s="66" t="s">
        <v>35</v>
      </c>
      <c r="D102" s="67">
        <f>SUM(D101/D6)</f>
        <v>4.6169525421121453E-2</v>
      </c>
      <c r="E102" s="67">
        <f t="shared" ref="E102:S102" si="42">SUM(E101/E6)</f>
        <v>8.2507481944768021E-2</v>
      </c>
      <c r="F102" s="67">
        <f t="shared" si="42"/>
        <v>7.6676878840262211E-2</v>
      </c>
      <c r="G102" s="67">
        <f t="shared" si="42"/>
        <v>8.015447401261426E-2</v>
      </c>
      <c r="H102" s="67">
        <f t="shared" si="42"/>
        <v>8.6630925027657221E-2</v>
      </c>
      <c r="I102" s="67">
        <f t="shared" si="42"/>
        <v>7.9310403920963793E-2</v>
      </c>
      <c r="J102" s="67">
        <f t="shared" si="42"/>
        <v>7.6399607127823774E-2</v>
      </c>
      <c r="K102" s="67">
        <f t="shared" si="42"/>
        <v>7.2387219672698941E-2</v>
      </c>
      <c r="L102" s="67">
        <f t="shared" si="42"/>
        <v>7.2656503405773593E-2</v>
      </c>
      <c r="M102" s="67">
        <f t="shared" si="42"/>
        <v>7.1429756040930728E-2</v>
      </c>
      <c r="N102" s="67">
        <f t="shared" si="42"/>
        <v>6.8900066432570947E-2</v>
      </c>
      <c r="O102" s="67">
        <f t="shared" si="42"/>
        <v>6.4288050334054908E-2</v>
      </c>
      <c r="P102" s="67">
        <f t="shared" si="42"/>
        <v>6.1783879131835265E-2</v>
      </c>
      <c r="Q102" s="67">
        <f t="shared" si="42"/>
        <v>6.0997614532998963E-2</v>
      </c>
      <c r="R102" s="67">
        <f t="shared" si="42"/>
        <v>6.6271136161376448E-2</v>
      </c>
      <c r="S102" s="67">
        <f t="shared" si="42"/>
        <v>6.6665189158041704E-2</v>
      </c>
      <c r="T102" s="68"/>
      <c r="U102" s="68"/>
      <c r="V102" s="68"/>
      <c r="W102" s="69"/>
    </row>
    <row r="103" spans="1:23" ht="15.75" x14ac:dyDescent="0.25">
      <c r="A103" s="541"/>
      <c r="B103" s="535" t="s">
        <v>91</v>
      </c>
      <c r="C103" s="93" t="s">
        <v>34</v>
      </c>
      <c r="D103" s="79"/>
      <c r="E103" s="80"/>
      <c r="F103" s="48"/>
      <c r="G103" s="81"/>
      <c r="H103" s="81"/>
      <c r="I103" s="48"/>
      <c r="J103" s="82"/>
      <c r="K103" s="82"/>
      <c r="L103" s="82"/>
      <c r="M103" s="83"/>
      <c r="N103" s="81"/>
      <c r="O103" s="82"/>
      <c r="P103" s="81"/>
      <c r="Q103" s="81"/>
      <c r="R103" s="81"/>
      <c r="S103" s="50">
        <v>1182</v>
      </c>
      <c r="T103" s="50">
        <v>4454</v>
      </c>
      <c r="U103" s="50">
        <v>4476</v>
      </c>
      <c r="V103" s="50">
        <v>4099</v>
      </c>
      <c r="W103" s="108">
        <v>3228</v>
      </c>
    </row>
    <row r="104" spans="1:23" ht="15.75" x14ac:dyDescent="0.25">
      <c r="A104" s="541"/>
      <c r="B104" s="536"/>
      <c r="C104" s="93" t="s">
        <v>35</v>
      </c>
      <c r="D104" s="79"/>
      <c r="E104" s="80"/>
      <c r="F104" s="48"/>
      <c r="G104" s="81"/>
      <c r="H104" s="81"/>
      <c r="I104" s="48"/>
      <c r="J104" s="82"/>
      <c r="K104" s="82"/>
      <c r="L104" s="82"/>
      <c r="M104" s="83"/>
      <c r="N104" s="81"/>
      <c r="O104" s="82"/>
      <c r="P104" s="81"/>
      <c r="Q104" s="81"/>
      <c r="R104" s="81"/>
      <c r="S104" s="67">
        <f>SUM(S103/S7)</f>
        <v>2.363291012696191E-2</v>
      </c>
      <c r="T104" s="67">
        <f>SUM(T103/T7)</f>
        <v>6.4866596761039258E-2</v>
      </c>
      <c r="U104" s="67">
        <f t="shared" ref="U104:W104" si="43">SUM(U103/U7)</f>
        <v>6.6451890672090508E-2</v>
      </c>
      <c r="V104" s="67">
        <f t="shared" si="43"/>
        <v>6.1791485769416302E-2</v>
      </c>
      <c r="W104" s="86">
        <f t="shared" si="43"/>
        <v>5.0455632492927144E-2</v>
      </c>
    </row>
    <row r="105" spans="1:23" ht="16.5" thickBot="1" x14ac:dyDescent="0.3">
      <c r="A105" s="542"/>
      <c r="B105" s="87" t="s">
        <v>78</v>
      </c>
      <c r="C105" s="88" t="s">
        <v>34</v>
      </c>
      <c r="D105" s="89">
        <f>SUM(D99+D101+D103)</f>
        <v>4646</v>
      </c>
      <c r="E105" s="89">
        <f t="shared" ref="E105:W105" si="44">SUM(E99+E101+E103)</f>
        <v>4619</v>
      </c>
      <c r="F105" s="89">
        <f t="shared" si="44"/>
        <v>4480</v>
      </c>
      <c r="G105" s="89">
        <f t="shared" si="44"/>
        <v>4753</v>
      </c>
      <c r="H105" s="89">
        <f t="shared" si="44"/>
        <v>5090</v>
      </c>
      <c r="I105" s="89">
        <f t="shared" si="44"/>
        <v>4628</v>
      </c>
      <c r="J105" s="89">
        <f t="shared" si="44"/>
        <v>4356</v>
      </c>
      <c r="K105" s="89">
        <f t="shared" si="44"/>
        <v>4180</v>
      </c>
      <c r="L105" s="89">
        <f t="shared" si="44"/>
        <v>4256</v>
      </c>
      <c r="M105" s="89">
        <f t="shared" si="44"/>
        <v>4307</v>
      </c>
      <c r="N105" s="89">
        <f t="shared" si="44"/>
        <v>4356</v>
      </c>
      <c r="O105" s="89">
        <f t="shared" si="44"/>
        <v>4128</v>
      </c>
      <c r="P105" s="89">
        <f t="shared" si="44"/>
        <v>4028</v>
      </c>
      <c r="Q105" s="89">
        <f t="shared" si="44"/>
        <v>3989</v>
      </c>
      <c r="R105" s="89">
        <f t="shared" si="44"/>
        <v>4468</v>
      </c>
      <c r="S105" s="89">
        <f t="shared" si="44"/>
        <v>4190</v>
      </c>
      <c r="T105" s="89">
        <f t="shared" si="44"/>
        <v>4454</v>
      </c>
      <c r="U105" s="89">
        <f t="shared" si="44"/>
        <v>4476</v>
      </c>
      <c r="V105" s="89">
        <f t="shared" si="44"/>
        <v>4099</v>
      </c>
      <c r="W105" s="90">
        <f t="shared" si="44"/>
        <v>3228</v>
      </c>
    </row>
    <row r="106" spans="1:23" ht="15.75" x14ac:dyDescent="0.25">
      <c r="A106" s="540" t="s">
        <v>45</v>
      </c>
      <c r="B106" s="537" t="s">
        <v>90</v>
      </c>
      <c r="C106" s="102" t="s">
        <v>34</v>
      </c>
      <c r="D106" s="91">
        <v>173</v>
      </c>
      <c r="E106" s="110">
        <v>3</v>
      </c>
      <c r="F106" s="111">
        <v>0</v>
      </c>
      <c r="G106" s="60"/>
      <c r="H106" s="60"/>
      <c r="I106" s="61"/>
      <c r="J106" s="62"/>
      <c r="K106" s="62"/>
      <c r="L106" s="62"/>
      <c r="M106" s="63"/>
      <c r="N106" s="60"/>
      <c r="O106" s="62"/>
      <c r="P106" s="60"/>
      <c r="Q106" s="60"/>
      <c r="R106" s="60"/>
      <c r="S106" s="64"/>
      <c r="T106" s="61"/>
      <c r="U106" s="61"/>
      <c r="V106" s="61"/>
      <c r="W106" s="65"/>
    </row>
    <row r="107" spans="1:23" ht="15.75" x14ac:dyDescent="0.25">
      <c r="A107" s="541"/>
      <c r="B107" s="538"/>
      <c r="C107" s="93" t="s">
        <v>35</v>
      </c>
      <c r="D107" s="104">
        <f>SUM(D106/D5)</f>
        <v>4.8805258555025812E-3</v>
      </c>
      <c r="E107" s="104">
        <f>SUM(E106/E5)</f>
        <v>2.2897267592733933E-4</v>
      </c>
      <c r="F107" s="104">
        <f>SUM(F106/F5)</f>
        <v>0</v>
      </c>
      <c r="G107" s="48"/>
      <c r="H107" s="48"/>
      <c r="I107" s="48"/>
      <c r="J107" s="48"/>
      <c r="K107" s="48"/>
      <c r="L107" s="48"/>
      <c r="M107" s="48"/>
      <c r="N107" s="48"/>
      <c r="O107" s="48"/>
      <c r="P107" s="48"/>
      <c r="Q107" s="48"/>
      <c r="R107" s="48"/>
      <c r="S107" s="48"/>
      <c r="T107" s="68"/>
      <c r="U107" s="68"/>
      <c r="V107" s="68"/>
      <c r="W107" s="69"/>
    </row>
    <row r="108" spans="1:23" ht="15.75" x14ac:dyDescent="0.25">
      <c r="A108" s="541"/>
      <c r="B108" s="539" t="s">
        <v>92</v>
      </c>
      <c r="C108" s="66" t="s">
        <v>34</v>
      </c>
      <c r="D108" s="112">
        <v>591</v>
      </c>
      <c r="E108" s="112">
        <v>831</v>
      </c>
      <c r="F108" s="112">
        <v>916</v>
      </c>
      <c r="G108" s="105">
        <v>1045</v>
      </c>
      <c r="H108" s="105">
        <v>1081</v>
      </c>
      <c r="I108" s="70">
        <v>1162</v>
      </c>
      <c r="J108" s="106">
        <v>1058</v>
      </c>
      <c r="K108" s="106">
        <v>1220</v>
      </c>
      <c r="L108" s="106">
        <v>1327</v>
      </c>
      <c r="M108" s="107">
        <v>1364</v>
      </c>
      <c r="N108" s="105">
        <v>1361</v>
      </c>
      <c r="O108" s="113">
        <v>1498</v>
      </c>
      <c r="P108" s="113">
        <v>1593</v>
      </c>
      <c r="Q108" s="113">
        <v>1645</v>
      </c>
      <c r="R108" s="105">
        <v>1880</v>
      </c>
      <c r="S108" s="109">
        <v>926</v>
      </c>
      <c r="T108" s="77"/>
      <c r="U108" s="77"/>
      <c r="V108" s="77"/>
      <c r="W108" s="78"/>
    </row>
    <row r="109" spans="1:23" ht="15.75" x14ac:dyDescent="0.25">
      <c r="A109" s="541"/>
      <c r="B109" s="538"/>
      <c r="C109" s="66" t="s">
        <v>35</v>
      </c>
      <c r="D109" s="67">
        <f>SUM(D108/D6)</f>
        <v>1.1364510422275209E-2</v>
      </c>
      <c r="E109" s="67">
        <f t="shared" ref="E109:S109" si="45">SUM(E108/E6)</f>
        <v>1.4892206232863211E-2</v>
      </c>
      <c r="F109" s="67">
        <f t="shared" si="45"/>
        <v>1.5677683262875039E-2</v>
      </c>
      <c r="G109" s="67">
        <f t="shared" si="45"/>
        <v>1.7622854059158824E-2</v>
      </c>
      <c r="H109" s="67">
        <f t="shared" si="45"/>
        <v>1.8398434175814823E-2</v>
      </c>
      <c r="I109" s="67">
        <f t="shared" si="45"/>
        <v>1.9913286377735505E-2</v>
      </c>
      <c r="J109" s="67">
        <f t="shared" si="45"/>
        <v>1.8556194752350218E-2</v>
      </c>
      <c r="K109" s="67">
        <f t="shared" si="45"/>
        <v>2.1127370335093949E-2</v>
      </c>
      <c r="L109" s="67">
        <f t="shared" si="45"/>
        <v>2.2653942673745667E-2</v>
      </c>
      <c r="M109" s="67">
        <f t="shared" si="45"/>
        <v>2.2621357613148249E-2</v>
      </c>
      <c r="N109" s="67">
        <f t="shared" si="45"/>
        <v>2.1527316440479581E-2</v>
      </c>
      <c r="O109" s="67">
        <f t="shared" si="45"/>
        <v>2.3329336095061593E-2</v>
      </c>
      <c r="P109" s="67">
        <f t="shared" si="45"/>
        <v>2.4434389140271493E-2</v>
      </c>
      <c r="Q109" s="67">
        <f t="shared" si="45"/>
        <v>2.5154443696862195E-2</v>
      </c>
      <c r="R109" s="67">
        <f t="shared" si="45"/>
        <v>2.7884900622960545E-2</v>
      </c>
      <c r="S109" s="67">
        <f t="shared" si="45"/>
        <v>2.0522594800647147E-2</v>
      </c>
      <c r="T109" s="68"/>
      <c r="U109" s="68"/>
      <c r="V109" s="68"/>
      <c r="W109" s="69"/>
    </row>
    <row r="110" spans="1:23" ht="15.75" x14ac:dyDescent="0.25">
      <c r="A110" s="541"/>
      <c r="B110" s="535" t="s">
        <v>91</v>
      </c>
      <c r="C110" s="93" t="s">
        <v>34</v>
      </c>
      <c r="D110" s="79"/>
      <c r="E110" s="80"/>
      <c r="F110" s="48"/>
      <c r="G110" s="81"/>
      <c r="H110" s="81"/>
      <c r="I110" s="48"/>
      <c r="J110" s="82"/>
      <c r="K110" s="82"/>
      <c r="L110" s="82"/>
      <c r="M110" s="83"/>
      <c r="N110" s="81"/>
      <c r="O110" s="82"/>
      <c r="P110" s="81"/>
      <c r="Q110" s="81"/>
      <c r="R110" s="81"/>
      <c r="S110" s="84">
        <v>1487</v>
      </c>
      <c r="T110" s="70">
        <v>2600</v>
      </c>
      <c r="U110" s="70">
        <v>2809</v>
      </c>
      <c r="V110" s="70">
        <v>2795</v>
      </c>
      <c r="W110" s="108">
        <v>3054</v>
      </c>
    </row>
    <row r="111" spans="1:23" ht="15.75" x14ac:dyDescent="0.25">
      <c r="A111" s="541"/>
      <c r="B111" s="536"/>
      <c r="C111" s="93" t="s">
        <v>35</v>
      </c>
      <c r="D111" s="79"/>
      <c r="E111" s="80"/>
      <c r="F111" s="48"/>
      <c r="G111" s="81"/>
      <c r="H111" s="81"/>
      <c r="I111" s="48"/>
      <c r="J111" s="82"/>
      <c r="K111" s="82"/>
      <c r="L111" s="82"/>
      <c r="M111" s="83"/>
      <c r="N111" s="81"/>
      <c r="O111" s="82"/>
      <c r="P111" s="81"/>
      <c r="Q111" s="81"/>
      <c r="R111" s="81"/>
      <c r="S111" s="67">
        <f>SUM(S110/S7)</f>
        <v>2.9731080675797262E-2</v>
      </c>
      <c r="T111" s="67">
        <f>SUM(T110/T7)</f>
        <v>3.7865548176628218E-2</v>
      </c>
      <c r="U111" s="67">
        <f t="shared" ref="U111:W111" si="46">SUM(U110/U7)</f>
        <v>4.170316373947771E-2</v>
      </c>
      <c r="V111" s="67">
        <f t="shared" si="46"/>
        <v>4.2133984563434639E-2</v>
      </c>
      <c r="W111" s="86">
        <f t="shared" si="46"/>
        <v>4.7735905090892039E-2</v>
      </c>
    </row>
    <row r="112" spans="1:23" ht="16.5" thickBot="1" x14ac:dyDescent="0.3">
      <c r="A112" s="542"/>
      <c r="B112" s="87" t="s">
        <v>78</v>
      </c>
      <c r="C112" s="88" t="s">
        <v>34</v>
      </c>
      <c r="D112" s="89">
        <f>SUM(D106+D108+D110)</f>
        <v>764</v>
      </c>
      <c r="E112" s="89">
        <f t="shared" ref="E112:W112" si="47">SUM(E106+E108+E110)</f>
        <v>834</v>
      </c>
      <c r="F112" s="89">
        <f t="shared" si="47"/>
        <v>916</v>
      </c>
      <c r="G112" s="89">
        <f t="shared" si="47"/>
        <v>1045</v>
      </c>
      <c r="H112" s="89">
        <f t="shared" si="47"/>
        <v>1081</v>
      </c>
      <c r="I112" s="89">
        <f t="shared" si="47"/>
        <v>1162</v>
      </c>
      <c r="J112" s="89">
        <f t="shared" si="47"/>
        <v>1058</v>
      </c>
      <c r="K112" s="89">
        <f t="shared" si="47"/>
        <v>1220</v>
      </c>
      <c r="L112" s="89">
        <f t="shared" si="47"/>
        <v>1327</v>
      </c>
      <c r="M112" s="89">
        <f t="shared" si="47"/>
        <v>1364</v>
      </c>
      <c r="N112" s="89">
        <f t="shared" si="47"/>
        <v>1361</v>
      </c>
      <c r="O112" s="89">
        <f t="shared" si="47"/>
        <v>1498</v>
      </c>
      <c r="P112" s="89">
        <f t="shared" si="47"/>
        <v>1593</v>
      </c>
      <c r="Q112" s="89">
        <f t="shared" si="47"/>
        <v>1645</v>
      </c>
      <c r="R112" s="89">
        <f t="shared" si="47"/>
        <v>1880</v>
      </c>
      <c r="S112" s="89">
        <f t="shared" si="47"/>
        <v>2413</v>
      </c>
      <c r="T112" s="89">
        <f t="shared" si="47"/>
        <v>2600</v>
      </c>
      <c r="U112" s="89">
        <f t="shared" si="47"/>
        <v>2809</v>
      </c>
      <c r="V112" s="89">
        <f t="shared" si="47"/>
        <v>2795</v>
      </c>
      <c r="W112" s="90">
        <f t="shared" si="47"/>
        <v>3054</v>
      </c>
    </row>
    <row r="113" spans="1:23" ht="15.75" x14ac:dyDescent="0.25">
      <c r="A113" s="540" t="s">
        <v>48</v>
      </c>
      <c r="B113" s="537" t="s">
        <v>90</v>
      </c>
      <c r="C113" s="102" t="s">
        <v>34</v>
      </c>
      <c r="D113" s="91">
        <v>19</v>
      </c>
      <c r="E113" s="110">
        <v>0</v>
      </c>
      <c r="F113" s="57">
        <v>0</v>
      </c>
      <c r="G113" s="60"/>
      <c r="H113" s="60"/>
      <c r="I113" s="61"/>
      <c r="J113" s="62"/>
      <c r="K113" s="62"/>
      <c r="L113" s="62"/>
      <c r="M113" s="63"/>
      <c r="N113" s="60"/>
      <c r="O113" s="62"/>
      <c r="P113" s="60"/>
      <c r="Q113" s="60"/>
      <c r="R113" s="60"/>
      <c r="S113" s="64"/>
      <c r="T113" s="61"/>
      <c r="U113" s="61"/>
      <c r="V113" s="61"/>
      <c r="W113" s="65"/>
    </row>
    <row r="114" spans="1:23" ht="15.75" x14ac:dyDescent="0.25">
      <c r="A114" s="541"/>
      <c r="B114" s="538"/>
      <c r="C114" s="93" t="s">
        <v>35</v>
      </c>
      <c r="D114" s="104">
        <f>SUM(D113/D5)</f>
        <v>5.36011510141902E-4</v>
      </c>
      <c r="E114" s="104">
        <f>SUM(E113/E5)</f>
        <v>0</v>
      </c>
      <c r="F114" s="104">
        <f>SUM(F113/F5)</f>
        <v>0</v>
      </c>
      <c r="G114" s="48"/>
      <c r="H114" s="48"/>
      <c r="I114" s="48"/>
      <c r="J114" s="48"/>
      <c r="K114" s="48"/>
      <c r="L114" s="48"/>
      <c r="M114" s="48"/>
      <c r="N114" s="48"/>
      <c r="O114" s="48"/>
      <c r="P114" s="48"/>
      <c r="Q114" s="48"/>
      <c r="R114" s="48"/>
      <c r="S114" s="48"/>
      <c r="T114" s="68"/>
      <c r="U114" s="68"/>
      <c r="V114" s="68"/>
      <c r="W114" s="69"/>
    </row>
    <row r="115" spans="1:23" ht="15.75" x14ac:dyDescent="0.25">
      <c r="A115" s="541"/>
      <c r="B115" s="539" t="s">
        <v>92</v>
      </c>
      <c r="C115" s="66" t="s">
        <v>34</v>
      </c>
      <c r="D115" s="70">
        <v>1386</v>
      </c>
      <c r="E115" s="70">
        <v>1399</v>
      </c>
      <c r="F115" s="70">
        <v>1569</v>
      </c>
      <c r="G115" s="105">
        <v>1704</v>
      </c>
      <c r="H115" s="105">
        <v>1912</v>
      </c>
      <c r="I115" s="70">
        <v>1963</v>
      </c>
      <c r="J115" s="106">
        <v>2069</v>
      </c>
      <c r="K115" s="106">
        <v>2036</v>
      </c>
      <c r="L115" s="106">
        <v>2138</v>
      </c>
      <c r="M115" s="107">
        <v>2301</v>
      </c>
      <c r="N115" s="105">
        <v>2446</v>
      </c>
      <c r="O115" s="106">
        <v>2457</v>
      </c>
      <c r="P115" s="105">
        <v>2602</v>
      </c>
      <c r="Q115" s="105">
        <v>2638</v>
      </c>
      <c r="R115" s="105">
        <v>2856</v>
      </c>
      <c r="S115" s="45">
        <v>683</v>
      </c>
      <c r="T115" s="77"/>
      <c r="U115" s="77"/>
      <c r="V115" s="77"/>
      <c r="W115" s="78"/>
    </row>
    <row r="116" spans="1:23" ht="15.75" x14ac:dyDescent="0.25">
      <c r="A116" s="541"/>
      <c r="B116" s="538"/>
      <c r="C116" s="66" t="s">
        <v>35</v>
      </c>
      <c r="D116" s="67">
        <f>SUM(D115/D6)</f>
        <v>2.66517960156911E-2</v>
      </c>
      <c r="E116" s="67">
        <f t="shared" ref="E116:S116" si="48">SUM(E115/E6)</f>
        <v>2.5071235282521819E-2</v>
      </c>
      <c r="F116" s="67">
        <f t="shared" si="48"/>
        <v>2.6854022968832901E-2</v>
      </c>
      <c r="G116" s="67">
        <f t="shared" si="48"/>
        <v>2.8736213700293434E-2</v>
      </c>
      <c r="H116" s="67">
        <f t="shared" si="48"/>
        <v>3.2541911326695601E-2</v>
      </c>
      <c r="I116" s="67">
        <f t="shared" si="48"/>
        <v>3.3640087056363857E-2</v>
      </c>
      <c r="J116" s="67">
        <f t="shared" si="48"/>
        <v>3.6288059492072401E-2</v>
      </c>
      <c r="K116" s="67">
        <f t="shared" si="48"/>
        <v>3.5258463936271536E-2</v>
      </c>
      <c r="L116" s="67">
        <f t="shared" si="48"/>
        <v>3.6498967171415403E-2</v>
      </c>
      <c r="M116" s="67">
        <f t="shared" si="48"/>
        <v>3.8161102542415046E-2</v>
      </c>
      <c r="N116" s="67">
        <f t="shared" si="48"/>
        <v>3.868906393344089E-2</v>
      </c>
      <c r="O116" s="67">
        <f t="shared" si="48"/>
        <v>3.8264471819470187E-2</v>
      </c>
      <c r="P116" s="67">
        <f t="shared" si="48"/>
        <v>3.9911036122402023E-2</v>
      </c>
      <c r="Q116" s="67">
        <f t="shared" si="48"/>
        <v>4.0338858645788733E-2</v>
      </c>
      <c r="R116" s="67">
        <f t="shared" si="48"/>
        <v>4.2361317116582614E-2</v>
      </c>
      <c r="S116" s="67">
        <f t="shared" si="48"/>
        <v>1.5137075862680349E-2</v>
      </c>
      <c r="T116" s="68"/>
      <c r="U116" s="68"/>
      <c r="V116" s="68"/>
      <c r="W116" s="69"/>
    </row>
    <row r="117" spans="1:23" ht="15.75" x14ac:dyDescent="0.25">
      <c r="A117" s="541"/>
      <c r="B117" s="535" t="s">
        <v>91</v>
      </c>
      <c r="C117" s="93" t="s">
        <v>34</v>
      </c>
      <c r="D117" s="79"/>
      <c r="E117" s="80"/>
      <c r="F117" s="48"/>
      <c r="G117" s="81"/>
      <c r="H117" s="81"/>
      <c r="I117" s="48"/>
      <c r="J117" s="82"/>
      <c r="K117" s="82"/>
      <c r="L117" s="82"/>
      <c r="M117" s="83"/>
      <c r="N117" s="81"/>
      <c r="O117" s="82"/>
      <c r="P117" s="81"/>
      <c r="Q117" s="81"/>
      <c r="R117" s="81"/>
      <c r="S117" s="50">
        <v>2425</v>
      </c>
      <c r="T117" s="50">
        <v>3115</v>
      </c>
      <c r="U117" s="50">
        <v>2881</v>
      </c>
      <c r="V117" s="50">
        <v>2946</v>
      </c>
      <c r="W117" s="108">
        <v>2884</v>
      </c>
    </row>
    <row r="118" spans="1:23" ht="15.75" x14ac:dyDescent="0.25">
      <c r="A118" s="541"/>
      <c r="B118" s="536"/>
      <c r="C118" s="93" t="s">
        <v>35</v>
      </c>
      <c r="D118" s="79"/>
      <c r="E118" s="80"/>
      <c r="F118" s="48"/>
      <c r="G118" s="81"/>
      <c r="H118" s="81"/>
      <c r="I118" s="48"/>
      <c r="J118" s="82"/>
      <c r="K118" s="82"/>
      <c r="L118" s="82"/>
      <c r="M118" s="83"/>
      <c r="N118" s="81"/>
      <c r="O118" s="82"/>
      <c r="P118" s="81"/>
      <c r="Q118" s="81"/>
      <c r="R118" s="81"/>
      <c r="S118" s="67">
        <f>SUM(S117/S7)</f>
        <v>4.8485454363690894E-2</v>
      </c>
      <c r="T118" s="67">
        <f>SUM(T117/T7)</f>
        <v>4.5365839450075732E-2</v>
      </c>
      <c r="U118" s="67">
        <f t="shared" ref="U118:W118" si="49">SUM(U117/U7)</f>
        <v>4.2772094956723135E-2</v>
      </c>
      <c r="V118" s="67">
        <f t="shared" si="49"/>
        <v>4.4410274963820551E-2</v>
      </c>
      <c r="W118" s="86">
        <f t="shared" si="49"/>
        <v>4.5078700157869231E-2</v>
      </c>
    </row>
    <row r="119" spans="1:23" ht="16.5" thickBot="1" x14ac:dyDescent="0.3">
      <c r="A119" s="542"/>
      <c r="B119" s="87" t="s">
        <v>78</v>
      </c>
      <c r="C119" s="88" t="s">
        <v>34</v>
      </c>
      <c r="D119" s="89">
        <f>SUM(D113+D115+D117)</f>
        <v>1405</v>
      </c>
      <c r="E119" s="89">
        <f t="shared" ref="E119:W119" si="50">SUM(E113+E115+E117)</f>
        <v>1399</v>
      </c>
      <c r="F119" s="89">
        <f t="shared" si="50"/>
        <v>1569</v>
      </c>
      <c r="G119" s="89">
        <f t="shared" si="50"/>
        <v>1704</v>
      </c>
      <c r="H119" s="89">
        <f t="shared" si="50"/>
        <v>1912</v>
      </c>
      <c r="I119" s="89">
        <f t="shared" si="50"/>
        <v>1963</v>
      </c>
      <c r="J119" s="89">
        <f t="shared" si="50"/>
        <v>2069</v>
      </c>
      <c r="K119" s="89">
        <f t="shared" si="50"/>
        <v>2036</v>
      </c>
      <c r="L119" s="89">
        <f t="shared" si="50"/>
        <v>2138</v>
      </c>
      <c r="M119" s="89">
        <f t="shared" si="50"/>
        <v>2301</v>
      </c>
      <c r="N119" s="89">
        <f t="shared" si="50"/>
        <v>2446</v>
      </c>
      <c r="O119" s="89">
        <f t="shared" si="50"/>
        <v>2457</v>
      </c>
      <c r="P119" s="89">
        <f t="shared" si="50"/>
        <v>2602</v>
      </c>
      <c r="Q119" s="89">
        <f t="shared" si="50"/>
        <v>2638</v>
      </c>
      <c r="R119" s="89">
        <f t="shared" si="50"/>
        <v>2856</v>
      </c>
      <c r="S119" s="89">
        <f t="shared" si="50"/>
        <v>3108</v>
      </c>
      <c r="T119" s="89">
        <f t="shared" si="50"/>
        <v>3115</v>
      </c>
      <c r="U119" s="89">
        <f t="shared" si="50"/>
        <v>2881</v>
      </c>
      <c r="V119" s="89">
        <f t="shared" si="50"/>
        <v>2946</v>
      </c>
      <c r="W119" s="90">
        <f t="shared" si="50"/>
        <v>2884</v>
      </c>
    </row>
    <row r="120" spans="1:23" ht="15.75" x14ac:dyDescent="0.25">
      <c r="A120" s="540" t="s">
        <v>44</v>
      </c>
      <c r="B120" s="537" t="s">
        <v>90</v>
      </c>
      <c r="C120" s="102" t="s">
        <v>34</v>
      </c>
      <c r="D120" s="91">
        <v>329</v>
      </c>
      <c r="E120" s="110">
        <v>21</v>
      </c>
      <c r="F120" s="57">
        <v>0</v>
      </c>
      <c r="G120" s="60"/>
      <c r="H120" s="60"/>
      <c r="I120" s="61"/>
      <c r="J120" s="62"/>
      <c r="K120" s="62"/>
      <c r="L120" s="62"/>
      <c r="M120" s="63"/>
      <c r="N120" s="60"/>
      <c r="O120" s="62"/>
      <c r="P120" s="60"/>
      <c r="Q120" s="60"/>
      <c r="R120" s="60"/>
      <c r="S120" s="64"/>
      <c r="T120" s="61"/>
      <c r="U120" s="61"/>
      <c r="V120" s="61"/>
      <c r="W120" s="65"/>
    </row>
    <row r="121" spans="1:23" ht="15.75" x14ac:dyDescent="0.25">
      <c r="A121" s="541"/>
      <c r="B121" s="538"/>
      <c r="C121" s="93" t="s">
        <v>35</v>
      </c>
      <c r="D121" s="104">
        <f>SUM(D120/D5)</f>
        <v>9.2814624650887235E-3</v>
      </c>
      <c r="E121" s="104">
        <f>SUM(E120/E5)</f>
        <v>1.6028087314913753E-3</v>
      </c>
      <c r="F121" s="104">
        <f>SUM(F120/F5)</f>
        <v>0</v>
      </c>
      <c r="G121" s="48"/>
      <c r="H121" s="48"/>
      <c r="I121" s="48"/>
      <c r="J121" s="48"/>
      <c r="K121" s="48"/>
      <c r="L121" s="48"/>
      <c r="M121" s="48"/>
      <c r="N121" s="48"/>
      <c r="O121" s="48"/>
      <c r="P121" s="48"/>
      <c r="Q121" s="48"/>
      <c r="R121" s="48"/>
      <c r="S121" s="48"/>
      <c r="T121" s="68"/>
      <c r="U121" s="68"/>
      <c r="V121" s="68"/>
      <c r="W121" s="69"/>
    </row>
    <row r="122" spans="1:23" ht="15.75" x14ac:dyDescent="0.25">
      <c r="A122" s="541"/>
      <c r="B122" s="539" t="s">
        <v>92</v>
      </c>
      <c r="C122" s="93" t="s">
        <v>34</v>
      </c>
      <c r="D122" s="70">
        <v>1692</v>
      </c>
      <c r="E122" s="70">
        <v>2015</v>
      </c>
      <c r="F122" s="70">
        <v>2206</v>
      </c>
      <c r="G122" s="105">
        <v>1908</v>
      </c>
      <c r="H122" s="105">
        <v>1794</v>
      </c>
      <c r="I122" s="70">
        <v>1703</v>
      </c>
      <c r="J122" s="106">
        <v>1399</v>
      </c>
      <c r="K122" s="106">
        <v>1621</v>
      </c>
      <c r="L122" s="106">
        <v>1459</v>
      </c>
      <c r="M122" s="107">
        <v>1261</v>
      </c>
      <c r="N122" s="105">
        <v>1178</v>
      </c>
      <c r="O122" s="106">
        <v>1055</v>
      </c>
      <c r="P122" s="105">
        <v>1122</v>
      </c>
      <c r="Q122" s="105">
        <v>1051</v>
      </c>
      <c r="R122" s="105">
        <v>1006</v>
      </c>
      <c r="S122" s="127">
        <v>477</v>
      </c>
      <c r="T122" s="48"/>
      <c r="U122" s="48"/>
      <c r="V122" s="48"/>
      <c r="W122" s="48"/>
    </row>
    <row r="123" spans="1:23" ht="15.75" x14ac:dyDescent="0.25">
      <c r="A123" s="541"/>
      <c r="B123" s="538"/>
      <c r="C123" s="93" t="s">
        <v>35</v>
      </c>
      <c r="D123" s="67">
        <f>SUM(D122/D6)</f>
        <v>3.2535958772402125E-2</v>
      </c>
      <c r="E123" s="67">
        <f t="shared" ref="E123:S123" si="51">SUM(E122/E6)</f>
        <v>3.6110463970179744E-2</v>
      </c>
      <c r="F123" s="67">
        <f t="shared" si="51"/>
        <v>3.7756516678932685E-2</v>
      </c>
      <c r="G123" s="67">
        <f t="shared" si="51"/>
        <v>3.2176464636244052E-2</v>
      </c>
      <c r="H123" s="67">
        <f t="shared" si="51"/>
        <v>3.0533571610926728E-2</v>
      </c>
      <c r="I123" s="67">
        <f t="shared" si="51"/>
        <v>2.9184446386646787E-2</v>
      </c>
      <c r="J123" s="67">
        <f t="shared" si="51"/>
        <v>2.453697207801319E-2</v>
      </c>
      <c r="K123" s="67">
        <f t="shared" si="51"/>
        <v>2.8071694519005975E-2</v>
      </c>
      <c r="L123" s="67">
        <f t="shared" si="51"/>
        <v>2.4907386858323232E-2</v>
      </c>
      <c r="M123" s="67">
        <f t="shared" si="51"/>
        <v>2.0913146591041015E-2</v>
      </c>
      <c r="N123" s="67">
        <f t="shared" si="51"/>
        <v>1.8632754420929425E-2</v>
      </c>
      <c r="O123" s="67">
        <f t="shared" si="51"/>
        <v>1.6430206662409866E-2</v>
      </c>
      <c r="P123" s="67">
        <f t="shared" si="51"/>
        <v>1.7209908735332465E-2</v>
      </c>
      <c r="Q123" s="67">
        <f t="shared" si="51"/>
        <v>1.6071319346749036E-2</v>
      </c>
      <c r="R123" s="125">
        <f t="shared" si="51"/>
        <v>1.4921388312073569E-2</v>
      </c>
      <c r="S123" s="67">
        <f t="shared" si="51"/>
        <v>1.0571574211564461E-2</v>
      </c>
      <c r="T123" s="68"/>
      <c r="U123" s="68"/>
      <c r="V123" s="68"/>
      <c r="W123" s="68"/>
    </row>
    <row r="124" spans="1:23" ht="15.75" x14ac:dyDescent="0.25">
      <c r="A124" s="541"/>
      <c r="B124" s="535" t="s">
        <v>91</v>
      </c>
      <c r="C124" s="93" t="s">
        <v>34</v>
      </c>
      <c r="D124" s="79"/>
      <c r="E124" s="80"/>
      <c r="F124" s="48"/>
      <c r="G124" s="81"/>
      <c r="H124" s="81"/>
      <c r="I124" s="48"/>
      <c r="J124" s="82"/>
      <c r="K124" s="82"/>
      <c r="L124" s="82"/>
      <c r="M124" s="83"/>
      <c r="N124" s="81"/>
      <c r="O124" s="82"/>
      <c r="P124" s="81"/>
      <c r="Q124" s="81"/>
      <c r="R124" s="126"/>
      <c r="S124" s="45">
        <v>637</v>
      </c>
      <c r="T124" s="50">
        <v>1020</v>
      </c>
      <c r="U124" s="45">
        <v>890</v>
      </c>
      <c r="V124" s="45">
        <v>817</v>
      </c>
      <c r="W124" s="45">
        <v>787</v>
      </c>
    </row>
    <row r="125" spans="1:23" ht="15.75" x14ac:dyDescent="0.25">
      <c r="A125" s="541"/>
      <c r="B125" s="536"/>
      <c r="C125" s="93" t="s">
        <v>35</v>
      </c>
      <c r="D125" s="79"/>
      <c r="E125" s="80"/>
      <c r="F125" s="48"/>
      <c r="G125" s="81"/>
      <c r="H125" s="81"/>
      <c r="I125" s="48"/>
      <c r="J125" s="82"/>
      <c r="K125" s="82"/>
      <c r="L125" s="82"/>
      <c r="M125" s="83"/>
      <c r="N125" s="81"/>
      <c r="O125" s="82"/>
      <c r="P125" s="81"/>
      <c r="Q125" s="81"/>
      <c r="R125" s="81"/>
      <c r="S125" s="67">
        <f>SUM(S124/S7)</f>
        <v>1.2736179146256124E-2</v>
      </c>
      <c r="T125" s="67">
        <f>SUM(T124/T7)</f>
        <v>1.4854945823138763E-2</v>
      </c>
      <c r="U125" s="67">
        <f t="shared" ref="U125:W125" si="52">SUM(U124/U7)</f>
        <v>1.321317754650593E-2</v>
      </c>
      <c r="V125" s="67">
        <f t="shared" si="52"/>
        <v>1.2316087795465509E-2</v>
      </c>
      <c r="W125" s="86">
        <f t="shared" si="52"/>
        <v>1.230129577817028E-2</v>
      </c>
    </row>
    <row r="126" spans="1:23" ht="16.5" thickBot="1" x14ac:dyDescent="0.3">
      <c r="A126" s="542"/>
      <c r="B126" s="87" t="s">
        <v>78</v>
      </c>
      <c r="C126" s="114" t="s">
        <v>34</v>
      </c>
      <c r="D126" s="89">
        <f>SUM(D120+D122+D124)</f>
        <v>2021</v>
      </c>
      <c r="E126" s="89">
        <f t="shared" ref="E126:S126" si="53">SUM(E120+E122+E124)</f>
        <v>2036</v>
      </c>
      <c r="F126" s="89">
        <f t="shared" si="53"/>
        <v>2206</v>
      </c>
      <c r="G126" s="89">
        <f t="shared" si="53"/>
        <v>1908</v>
      </c>
      <c r="H126" s="89">
        <f t="shared" si="53"/>
        <v>1794</v>
      </c>
      <c r="I126" s="89">
        <f t="shared" si="53"/>
        <v>1703</v>
      </c>
      <c r="J126" s="89">
        <f t="shared" si="53"/>
        <v>1399</v>
      </c>
      <c r="K126" s="89">
        <f t="shared" si="53"/>
        <v>1621</v>
      </c>
      <c r="L126" s="89">
        <f t="shared" si="53"/>
        <v>1459</v>
      </c>
      <c r="M126" s="89">
        <f t="shared" si="53"/>
        <v>1261</v>
      </c>
      <c r="N126" s="89">
        <f t="shared" si="53"/>
        <v>1178</v>
      </c>
      <c r="O126" s="89">
        <f t="shared" si="53"/>
        <v>1055</v>
      </c>
      <c r="P126" s="89">
        <f t="shared" si="53"/>
        <v>1122</v>
      </c>
      <c r="Q126" s="89">
        <f t="shared" si="53"/>
        <v>1051</v>
      </c>
      <c r="R126" s="89">
        <f t="shared" si="53"/>
        <v>1006</v>
      </c>
      <c r="S126" s="89">
        <f t="shared" si="53"/>
        <v>1114</v>
      </c>
      <c r="T126" s="89">
        <f>SUM(T120+T122+T124)</f>
        <v>1020</v>
      </c>
      <c r="U126" s="89">
        <f>SUM(U120+U122+U124)</f>
        <v>890</v>
      </c>
      <c r="V126" s="89">
        <f>SUM(V120+V122+V124)</f>
        <v>817</v>
      </c>
      <c r="W126" s="90">
        <f>SUM(W120+W122+W124)</f>
        <v>787</v>
      </c>
    </row>
  </sheetData>
  <sheetProtection algorithmName="SHA-512" hashValue="C9Clx+dxaOe4asGaE/W6XWiQqpPU1tLUGZkxs44Rqen1947TS2ZsMiffjp5o4BgI9NyXfc7y2UI7uN+GrCYVUA==" saltValue="ZryGHwfDLPK05CGUPE7C2A==" spinCount="100000" sheet="1" objects="1" scenarios="1"/>
  <mergeCells count="69">
    <mergeCell ref="A29:A35"/>
    <mergeCell ref="A36:A42"/>
    <mergeCell ref="A99:A105"/>
    <mergeCell ref="A92:A98"/>
    <mergeCell ref="A85:A91"/>
    <mergeCell ref="A78:A84"/>
    <mergeCell ref="A43:A49"/>
    <mergeCell ref="A50:A56"/>
    <mergeCell ref="A57:A63"/>
    <mergeCell ref="A64:A70"/>
    <mergeCell ref="A71:A77"/>
    <mergeCell ref="B22:B23"/>
    <mergeCell ref="B24:B25"/>
    <mergeCell ref="B26:B27"/>
    <mergeCell ref="A8:A14"/>
    <mergeCell ref="B8:B9"/>
    <mergeCell ref="B10:B11"/>
    <mergeCell ref="A15:A21"/>
    <mergeCell ref="B17:B18"/>
    <mergeCell ref="B15:B16"/>
    <mergeCell ref="B12:B13"/>
    <mergeCell ref="B19:B20"/>
    <mergeCell ref="A22:A28"/>
    <mergeCell ref="B43:B44"/>
    <mergeCell ref="B45:B46"/>
    <mergeCell ref="B40:B41"/>
    <mergeCell ref="B47:B48"/>
    <mergeCell ref="B29:B30"/>
    <mergeCell ref="B31:B32"/>
    <mergeCell ref="B36:B37"/>
    <mergeCell ref="B33:B34"/>
    <mergeCell ref="A120:A126"/>
    <mergeCell ref="A113:A119"/>
    <mergeCell ref="B108:B109"/>
    <mergeCell ref="B113:B114"/>
    <mergeCell ref="B115:B116"/>
    <mergeCell ref="A106:A112"/>
    <mergeCell ref="B124:B125"/>
    <mergeCell ref="B120:B121"/>
    <mergeCell ref="B122:B123"/>
    <mergeCell ref="B61:B62"/>
    <mergeCell ref="B68:B69"/>
    <mergeCell ref="B75:B76"/>
    <mergeCell ref="B82:B83"/>
    <mergeCell ref="B89:B90"/>
    <mergeCell ref="B73:B74"/>
    <mergeCell ref="B99:B100"/>
    <mergeCell ref="B101:B102"/>
    <mergeCell ref="B106:B107"/>
    <mergeCell ref="B85:B86"/>
    <mergeCell ref="B87:B88"/>
    <mergeCell ref="B92:B93"/>
    <mergeCell ref="B94:B95"/>
    <mergeCell ref="A1:W1"/>
    <mergeCell ref="B96:B97"/>
    <mergeCell ref="B103:B104"/>
    <mergeCell ref="B110:B111"/>
    <mergeCell ref="B117:B118"/>
    <mergeCell ref="B78:B79"/>
    <mergeCell ref="B80:B81"/>
    <mergeCell ref="B64:B65"/>
    <mergeCell ref="B66:B67"/>
    <mergeCell ref="B71:B72"/>
    <mergeCell ref="B50:B51"/>
    <mergeCell ref="B52:B53"/>
    <mergeCell ref="B57:B58"/>
    <mergeCell ref="B59:B60"/>
    <mergeCell ref="B54:B55"/>
    <mergeCell ref="B38:B3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44CC2-48AC-4C63-AB86-BA10484471A8}">
  <dimension ref="A1:V94"/>
  <sheetViews>
    <sheetView topLeftCell="A12" workbookViewId="0">
      <selection activeCell="C93" sqref="C93"/>
    </sheetView>
  </sheetViews>
  <sheetFormatPr defaultRowHeight="15" x14ac:dyDescent="0.25"/>
  <cols>
    <col min="1" max="1" width="11.85546875" customWidth="1"/>
    <col min="2" max="2" width="6.85546875" customWidth="1"/>
    <col min="3" max="3" width="9" customWidth="1"/>
    <col min="4" max="4" width="7.85546875" customWidth="1"/>
    <col min="5" max="5" width="10.7109375" customWidth="1"/>
    <col min="6" max="6" width="8.28515625" customWidth="1"/>
    <col min="8" max="8" width="7.42578125" customWidth="1"/>
    <col min="10" max="10" width="7.42578125" customWidth="1"/>
    <col min="12" max="12" width="7" customWidth="1"/>
    <col min="13" max="13" width="11.140625" customWidth="1"/>
    <col min="14" max="14" width="7.7109375" customWidth="1"/>
    <col min="16" max="16" width="7.42578125" customWidth="1"/>
    <col min="18" max="18" width="8.28515625" customWidth="1"/>
    <col min="20" max="20" width="7.42578125" customWidth="1"/>
    <col min="22" max="22" width="8.5703125" customWidth="1"/>
  </cols>
  <sheetData>
    <row r="1" spans="1:22" x14ac:dyDescent="0.25">
      <c r="A1" s="187"/>
      <c r="B1" s="187" t="s">
        <v>138</v>
      </c>
      <c r="C1" s="187"/>
      <c r="D1" s="187"/>
      <c r="E1" s="187"/>
      <c r="F1" s="187"/>
      <c r="G1" s="187"/>
      <c r="H1" s="187"/>
      <c r="I1" s="187"/>
      <c r="J1" s="187"/>
      <c r="K1" s="187"/>
      <c r="L1" s="187"/>
      <c r="M1" s="187"/>
    </row>
    <row r="2" spans="1:22" x14ac:dyDescent="0.25">
      <c r="A2" s="187"/>
      <c r="B2" s="187" t="s">
        <v>139</v>
      </c>
      <c r="C2" s="187"/>
      <c r="D2" s="187"/>
      <c r="E2" s="187"/>
      <c r="F2" s="187"/>
      <c r="G2" s="187"/>
      <c r="H2" s="187"/>
      <c r="I2" s="187"/>
      <c r="J2" s="187"/>
      <c r="K2" s="187"/>
      <c r="L2" s="187"/>
      <c r="M2" s="187"/>
    </row>
    <row r="3" spans="1:22" x14ac:dyDescent="0.25">
      <c r="A3" s="187"/>
      <c r="B3" s="187"/>
      <c r="C3" s="187"/>
      <c r="D3" s="187"/>
      <c r="E3" s="187"/>
      <c r="F3" s="187"/>
      <c r="G3" s="187"/>
      <c r="H3" s="187"/>
      <c r="I3" s="187"/>
      <c r="J3" s="187"/>
      <c r="K3" s="187"/>
      <c r="L3" s="187"/>
      <c r="M3" s="187"/>
    </row>
    <row r="4" spans="1:22" ht="15" customHeight="1" x14ac:dyDescent="0.25">
      <c r="A4" s="187" t="s">
        <v>140</v>
      </c>
      <c r="B4" s="559" t="s">
        <v>186</v>
      </c>
      <c r="C4" s="559"/>
      <c r="D4" s="559"/>
      <c r="E4" s="559"/>
      <c r="F4" s="559"/>
      <c r="G4" s="559"/>
      <c r="H4" s="559"/>
      <c r="I4" s="559"/>
      <c r="J4" s="559"/>
      <c r="K4" s="559"/>
      <c r="L4" s="559"/>
      <c r="M4" s="559"/>
      <c r="N4" s="559"/>
      <c r="O4" s="559"/>
      <c r="P4" s="559"/>
      <c r="Q4" s="559"/>
      <c r="R4" s="559"/>
      <c r="S4" s="559"/>
      <c r="T4" s="559"/>
      <c r="U4" s="559"/>
    </row>
    <row r="5" spans="1:22" x14ac:dyDescent="0.25">
      <c r="A5" s="187"/>
      <c r="B5" s="559"/>
      <c r="C5" s="559"/>
      <c r="D5" s="559"/>
      <c r="E5" s="559"/>
      <c r="F5" s="559"/>
      <c r="G5" s="559"/>
      <c r="H5" s="559"/>
      <c r="I5" s="559"/>
      <c r="J5" s="559"/>
      <c r="K5" s="559"/>
      <c r="L5" s="559"/>
      <c r="M5" s="559"/>
      <c r="N5" s="559"/>
      <c r="O5" s="559"/>
      <c r="P5" s="559"/>
      <c r="Q5" s="559"/>
      <c r="R5" s="559"/>
      <c r="S5" s="559"/>
      <c r="T5" s="559"/>
      <c r="U5" s="559"/>
    </row>
    <row r="6" spans="1:22" x14ac:dyDescent="0.25">
      <c r="A6" s="187"/>
      <c r="B6" s="187"/>
      <c r="C6" s="187"/>
      <c r="D6" s="187"/>
      <c r="E6" s="187"/>
      <c r="F6" s="187"/>
      <c r="G6" s="187"/>
      <c r="H6" s="187"/>
      <c r="I6" s="187"/>
      <c r="J6" s="187"/>
      <c r="K6" s="187"/>
      <c r="L6" s="187"/>
      <c r="M6" s="188"/>
    </row>
    <row r="7" spans="1:22" x14ac:dyDescent="0.25">
      <c r="A7" s="187"/>
      <c r="B7" s="551" t="s">
        <v>141</v>
      </c>
      <c r="C7" s="551"/>
      <c r="D7" s="551"/>
      <c r="E7" s="551"/>
      <c r="F7" s="551"/>
      <c r="G7" s="551"/>
      <c r="H7" s="551"/>
      <c r="I7" s="551"/>
      <c r="J7" s="551"/>
      <c r="K7" s="551"/>
      <c r="L7" s="551"/>
      <c r="M7" s="551"/>
    </row>
    <row r="8" spans="1:22" x14ac:dyDescent="0.25">
      <c r="A8" s="187"/>
      <c r="B8" s="551"/>
      <c r="C8" s="551"/>
      <c r="D8" s="551"/>
      <c r="E8" s="551"/>
      <c r="F8" s="551"/>
      <c r="G8" s="551"/>
      <c r="H8" s="551"/>
      <c r="I8" s="551"/>
      <c r="J8" s="551"/>
      <c r="K8" s="551"/>
      <c r="L8" s="551"/>
      <c r="M8" s="551"/>
    </row>
    <row r="9" spans="1:22" ht="15.75" thickBot="1" x14ac:dyDescent="0.3">
      <c r="A9" s="12"/>
      <c r="B9" s="13"/>
      <c r="C9" s="13"/>
      <c r="D9" s="13"/>
      <c r="E9" s="14"/>
      <c r="F9" s="13"/>
    </row>
    <row r="10" spans="1:22" x14ac:dyDescent="0.25">
      <c r="A10" s="12" t="s">
        <v>142</v>
      </c>
      <c r="B10" s="12"/>
      <c r="C10" s="560" t="s">
        <v>143</v>
      </c>
      <c r="D10" s="560" t="s">
        <v>144</v>
      </c>
      <c r="E10" s="562" t="s">
        <v>145</v>
      </c>
      <c r="F10" s="563"/>
      <c r="G10" s="564" t="s">
        <v>146</v>
      </c>
      <c r="H10" s="563"/>
      <c r="K10" s="325" t="s">
        <v>143</v>
      </c>
      <c r="L10" s="325" t="s">
        <v>144</v>
      </c>
      <c r="M10" s="552" t="s">
        <v>145</v>
      </c>
      <c r="N10" s="553"/>
      <c r="O10" s="552" t="s">
        <v>146</v>
      </c>
      <c r="P10" s="553"/>
    </row>
    <row r="11" spans="1:22" ht="15.75" thickBot="1" x14ac:dyDescent="0.3">
      <c r="A11" s="247"/>
      <c r="B11" s="261"/>
      <c r="C11" s="561"/>
      <c r="D11" s="561"/>
      <c r="E11" s="286" t="s">
        <v>147</v>
      </c>
      <c r="F11" s="287" t="s">
        <v>148</v>
      </c>
      <c r="G11" s="288" t="s">
        <v>147</v>
      </c>
      <c r="H11" s="287" t="s">
        <v>148</v>
      </c>
      <c r="I11" s="550"/>
      <c r="J11" s="550"/>
      <c r="K11" s="326"/>
      <c r="L11" s="326"/>
      <c r="M11" s="307" t="s">
        <v>147</v>
      </c>
      <c r="N11" s="306" t="s">
        <v>148</v>
      </c>
      <c r="O11" s="307" t="s">
        <v>147</v>
      </c>
      <c r="P11" s="306" t="s">
        <v>148</v>
      </c>
      <c r="Q11" s="263"/>
      <c r="R11" s="263"/>
      <c r="S11" s="558"/>
      <c r="T11" s="558"/>
      <c r="U11" s="558"/>
      <c r="V11" s="558"/>
    </row>
    <row r="12" spans="1:22" x14ac:dyDescent="0.25">
      <c r="A12" s="247"/>
      <c r="B12" s="264"/>
      <c r="C12" s="293">
        <v>2002</v>
      </c>
      <c r="D12" s="293" t="s">
        <v>149</v>
      </c>
      <c r="E12" s="294">
        <v>5441</v>
      </c>
      <c r="F12" s="277">
        <v>0.20025760000000001</v>
      </c>
      <c r="G12" s="295">
        <v>115</v>
      </c>
      <c r="H12" s="277">
        <v>4.6634200000000001E-2</v>
      </c>
      <c r="I12" s="267"/>
      <c r="J12" s="267"/>
      <c r="K12" s="311">
        <v>2012</v>
      </c>
      <c r="L12" s="314" t="s">
        <v>149</v>
      </c>
      <c r="M12" s="308">
        <v>5087</v>
      </c>
      <c r="N12" s="305">
        <v>0.17314499999999999</v>
      </c>
      <c r="O12" s="308">
        <v>55</v>
      </c>
      <c r="P12" s="305">
        <v>2.26524E-2</v>
      </c>
      <c r="Q12" s="265"/>
      <c r="R12" s="266"/>
      <c r="S12" s="194"/>
      <c r="T12" s="194"/>
      <c r="U12" s="194"/>
      <c r="V12" s="194"/>
    </row>
    <row r="13" spans="1:22" x14ac:dyDescent="0.25">
      <c r="A13" s="554"/>
      <c r="B13" s="194"/>
      <c r="C13" s="282">
        <v>2002</v>
      </c>
      <c r="D13" s="282">
        <v>0</v>
      </c>
      <c r="E13" s="284">
        <v>5143</v>
      </c>
      <c r="F13" s="278">
        <v>0.18928970000000001</v>
      </c>
      <c r="G13" s="280">
        <v>161</v>
      </c>
      <c r="H13" s="278">
        <v>6.5287899999999996E-2</v>
      </c>
      <c r="I13" s="214"/>
      <c r="J13" s="195"/>
      <c r="K13" s="312">
        <v>2012</v>
      </c>
      <c r="L13" s="315">
        <v>0</v>
      </c>
      <c r="M13" s="309">
        <v>4002</v>
      </c>
      <c r="N13" s="303">
        <v>0.13621510000000001</v>
      </c>
      <c r="O13" s="309">
        <v>90</v>
      </c>
      <c r="P13" s="303">
        <v>3.7067500000000003E-2</v>
      </c>
      <c r="Q13" s="214"/>
      <c r="R13" s="195"/>
      <c r="S13" s="214"/>
      <c r="T13" s="195"/>
      <c r="U13" s="214"/>
      <c r="V13" s="195"/>
    </row>
    <row r="14" spans="1:22" x14ac:dyDescent="0.25">
      <c r="A14" s="554"/>
      <c r="B14" s="194"/>
      <c r="C14" s="282">
        <v>2002</v>
      </c>
      <c r="D14" s="282">
        <v>1</v>
      </c>
      <c r="E14" s="284">
        <v>6167</v>
      </c>
      <c r="F14" s="278">
        <v>0.22697829999999999</v>
      </c>
      <c r="G14" s="280">
        <v>356</v>
      </c>
      <c r="H14" s="278">
        <v>0.1443633</v>
      </c>
      <c r="I14" s="214"/>
      <c r="J14" s="195"/>
      <c r="K14" s="312">
        <v>2012</v>
      </c>
      <c r="L14" s="315">
        <v>1</v>
      </c>
      <c r="M14" s="309">
        <v>5574</v>
      </c>
      <c r="N14" s="303">
        <v>0.1897209</v>
      </c>
      <c r="O14" s="309">
        <v>203</v>
      </c>
      <c r="P14" s="303">
        <v>8.3607899999999999E-2</v>
      </c>
      <c r="Q14" s="214"/>
      <c r="R14" s="195"/>
      <c r="S14" s="214"/>
      <c r="T14" s="195"/>
      <c r="U14" s="214"/>
      <c r="V14" s="195"/>
    </row>
    <row r="15" spans="1:22" x14ac:dyDescent="0.25">
      <c r="A15" s="554"/>
      <c r="B15" s="194"/>
      <c r="C15" s="282">
        <v>2002</v>
      </c>
      <c r="D15" s="282">
        <v>2</v>
      </c>
      <c r="E15" s="284">
        <v>4465</v>
      </c>
      <c r="F15" s="278">
        <v>0.1643357</v>
      </c>
      <c r="G15" s="280">
        <v>451</v>
      </c>
      <c r="H15" s="278">
        <v>0.1828873</v>
      </c>
      <c r="I15" s="214"/>
      <c r="J15" s="195"/>
      <c r="K15" s="312">
        <v>2012</v>
      </c>
      <c r="L15" s="315">
        <v>2</v>
      </c>
      <c r="M15" s="309">
        <v>4291</v>
      </c>
      <c r="N15" s="303">
        <v>0.14605170000000001</v>
      </c>
      <c r="O15" s="309">
        <v>260</v>
      </c>
      <c r="P15" s="303">
        <v>0.107084</v>
      </c>
      <c r="Q15" s="214"/>
      <c r="R15" s="195"/>
      <c r="S15" s="214"/>
      <c r="T15" s="195"/>
      <c r="U15" s="214"/>
      <c r="V15" s="195"/>
    </row>
    <row r="16" spans="1:22" x14ac:dyDescent="0.25">
      <c r="A16" s="554"/>
      <c r="B16" s="194"/>
      <c r="C16" s="282">
        <v>2002</v>
      </c>
      <c r="D16" s="282">
        <v>3</v>
      </c>
      <c r="E16" s="284">
        <v>3846</v>
      </c>
      <c r="F16" s="278">
        <v>0.14155319999999999</v>
      </c>
      <c r="G16" s="280">
        <v>601</v>
      </c>
      <c r="H16" s="278">
        <v>0.2437145</v>
      </c>
      <c r="I16" s="214"/>
      <c r="J16" s="195"/>
      <c r="K16" s="312">
        <v>2012</v>
      </c>
      <c r="L16" s="315">
        <v>3</v>
      </c>
      <c r="M16" s="309">
        <v>4126</v>
      </c>
      <c r="N16" s="303">
        <v>0.1404357</v>
      </c>
      <c r="O16" s="309">
        <v>413</v>
      </c>
      <c r="P16" s="303">
        <v>0.17009879999999999</v>
      </c>
      <c r="Q16" s="214"/>
      <c r="R16" s="195"/>
      <c r="S16" s="214"/>
      <c r="T16" s="195"/>
      <c r="U16" s="214"/>
      <c r="V16" s="195"/>
    </row>
    <row r="17" spans="1:22" x14ac:dyDescent="0.25">
      <c r="A17" s="554"/>
      <c r="B17" s="194"/>
      <c r="C17" s="282">
        <v>2002</v>
      </c>
      <c r="D17" s="282">
        <v>4</v>
      </c>
      <c r="E17" s="284">
        <v>2076</v>
      </c>
      <c r="F17" s="278">
        <v>7.6407799999999998E-2</v>
      </c>
      <c r="G17" s="280">
        <v>745</v>
      </c>
      <c r="H17" s="278">
        <v>0.30210870000000001</v>
      </c>
      <c r="I17" s="214"/>
      <c r="J17" s="195"/>
      <c r="K17" s="312">
        <v>2012</v>
      </c>
      <c r="L17" s="315">
        <v>4</v>
      </c>
      <c r="M17" s="309">
        <v>4031</v>
      </c>
      <c r="N17" s="303">
        <v>0.1372022</v>
      </c>
      <c r="O17" s="309">
        <v>676</v>
      </c>
      <c r="P17" s="303">
        <v>0.27841850000000001</v>
      </c>
      <c r="Q17" s="214"/>
      <c r="R17" s="195"/>
      <c r="S17" s="214"/>
      <c r="T17" s="195"/>
      <c r="U17" s="214"/>
      <c r="V17" s="195"/>
    </row>
    <row r="18" spans="1:22" s="276" customFormat="1" x14ac:dyDescent="0.25">
      <c r="A18" s="554"/>
      <c r="B18" s="194"/>
      <c r="C18" s="556">
        <v>2002</v>
      </c>
      <c r="D18" s="556">
        <v>5</v>
      </c>
      <c r="E18" s="548">
        <v>32</v>
      </c>
      <c r="F18" s="546">
        <v>1.1777999999999999E-3</v>
      </c>
      <c r="G18" s="548">
        <v>37</v>
      </c>
      <c r="H18" s="546">
        <v>1.5004099999999999E-2</v>
      </c>
      <c r="I18" s="214"/>
      <c r="J18" s="195"/>
      <c r="K18" s="312">
        <v>2012</v>
      </c>
      <c r="L18" s="315">
        <v>5</v>
      </c>
      <c r="M18" s="309">
        <v>2250</v>
      </c>
      <c r="N18" s="303">
        <v>7.6582700000000004E-2</v>
      </c>
      <c r="O18" s="309">
        <v>687</v>
      </c>
      <c r="P18" s="303">
        <v>0.2829489</v>
      </c>
      <c r="Q18" s="214"/>
      <c r="R18" s="195"/>
      <c r="S18" s="214"/>
      <c r="T18" s="195"/>
      <c r="U18" s="214"/>
      <c r="V18" s="195"/>
    </row>
    <row r="19" spans="1:22" ht="15.75" thickBot="1" x14ac:dyDescent="0.3">
      <c r="A19" s="554"/>
      <c r="B19" s="194"/>
      <c r="C19" s="557"/>
      <c r="D19" s="557"/>
      <c r="E19" s="549"/>
      <c r="F19" s="547"/>
      <c r="G19" s="549"/>
      <c r="H19" s="547"/>
      <c r="I19" s="214"/>
      <c r="J19" s="195"/>
      <c r="K19" s="317">
        <v>2012</v>
      </c>
      <c r="L19" s="318" t="s">
        <v>150</v>
      </c>
      <c r="M19" s="319">
        <v>19</v>
      </c>
      <c r="N19" s="320">
        <v>6.4670000000000005E-4</v>
      </c>
      <c r="O19" s="319">
        <v>44</v>
      </c>
      <c r="P19" s="320">
        <v>1.81219E-2</v>
      </c>
      <c r="Q19" s="214"/>
      <c r="R19" s="195"/>
      <c r="S19" s="214"/>
      <c r="T19" s="195"/>
      <c r="U19" s="214"/>
      <c r="V19" s="195"/>
    </row>
    <row r="20" spans="1:22" s="262" customFormat="1" x14ac:dyDescent="0.25">
      <c r="A20" s="554"/>
      <c r="B20" s="194"/>
      <c r="C20" s="293">
        <v>2003</v>
      </c>
      <c r="D20" s="293" t="s">
        <v>149</v>
      </c>
      <c r="E20" s="294">
        <v>3807</v>
      </c>
      <c r="F20" s="277">
        <v>0.13479450000000001</v>
      </c>
      <c r="G20" s="295">
        <v>63</v>
      </c>
      <c r="H20" s="277">
        <v>2.5724799999999999E-2</v>
      </c>
      <c r="I20" s="214"/>
      <c r="J20" s="195"/>
      <c r="K20" s="321">
        <v>2013</v>
      </c>
      <c r="L20" s="322" t="s">
        <v>149</v>
      </c>
      <c r="M20" s="323">
        <v>5012</v>
      </c>
      <c r="N20" s="324">
        <v>0.168431</v>
      </c>
      <c r="O20" s="323">
        <v>49</v>
      </c>
      <c r="P20" s="324">
        <v>2.0886600000000002E-2</v>
      </c>
      <c r="Q20" s="214"/>
      <c r="R20" s="195"/>
      <c r="S20" s="214"/>
      <c r="T20" s="195"/>
      <c r="U20" s="214"/>
      <c r="V20" s="195"/>
    </row>
    <row r="21" spans="1:22" x14ac:dyDescent="0.25">
      <c r="A21" s="554"/>
      <c r="B21" s="194"/>
      <c r="C21" s="282">
        <v>2003</v>
      </c>
      <c r="D21" s="282">
        <v>0</v>
      </c>
      <c r="E21" s="284">
        <v>5727</v>
      </c>
      <c r="F21" s="278">
        <v>0.20277590000000001</v>
      </c>
      <c r="G21" s="280">
        <v>182</v>
      </c>
      <c r="H21" s="278">
        <v>7.4315999999999993E-2</v>
      </c>
      <c r="I21" s="214"/>
      <c r="J21" s="195"/>
      <c r="K21" s="312">
        <v>2013</v>
      </c>
      <c r="L21" s="315">
        <v>0</v>
      </c>
      <c r="M21" s="309">
        <v>3688</v>
      </c>
      <c r="N21" s="303">
        <v>0.1239372</v>
      </c>
      <c r="O21" s="309">
        <v>91</v>
      </c>
      <c r="P21" s="303">
        <v>3.8789400000000002E-2</v>
      </c>
      <c r="Q21" s="214"/>
      <c r="R21" s="195"/>
      <c r="S21" s="214"/>
      <c r="T21" s="195"/>
      <c r="U21" s="214"/>
      <c r="V21" s="195"/>
    </row>
    <row r="22" spans="1:22" x14ac:dyDescent="0.25">
      <c r="A22" s="554"/>
      <c r="B22" s="194"/>
      <c r="C22" s="282">
        <v>2003</v>
      </c>
      <c r="D22" s="282">
        <v>1</v>
      </c>
      <c r="E22" s="284">
        <v>5171</v>
      </c>
      <c r="F22" s="278">
        <v>0.18308959999999999</v>
      </c>
      <c r="G22" s="280">
        <v>235</v>
      </c>
      <c r="H22" s="278">
        <v>9.5957500000000001E-2</v>
      </c>
      <c r="I22" s="214"/>
      <c r="J22" s="195"/>
      <c r="K22" s="312">
        <v>2013</v>
      </c>
      <c r="L22" s="315">
        <v>1</v>
      </c>
      <c r="M22" s="309">
        <v>5747</v>
      </c>
      <c r="N22" s="303">
        <v>0.193131</v>
      </c>
      <c r="O22" s="309">
        <v>192</v>
      </c>
      <c r="P22" s="303">
        <v>8.1841399999999995E-2</v>
      </c>
      <c r="Q22" s="214"/>
      <c r="R22" s="195"/>
      <c r="S22" s="214"/>
      <c r="T22" s="195"/>
      <c r="U22" s="214"/>
      <c r="V22" s="195"/>
    </row>
    <row r="23" spans="1:22" x14ac:dyDescent="0.25">
      <c r="A23" s="555"/>
      <c r="B23" s="194"/>
      <c r="C23" s="282">
        <v>2003</v>
      </c>
      <c r="D23" s="282">
        <v>2</v>
      </c>
      <c r="E23" s="284">
        <v>4199</v>
      </c>
      <c r="F23" s="278">
        <v>0.148674</v>
      </c>
      <c r="G23" s="280">
        <v>246</v>
      </c>
      <c r="H23" s="278">
        <v>0.1004492</v>
      </c>
      <c r="I23" s="214"/>
      <c r="J23" s="195"/>
      <c r="K23" s="312">
        <v>2013</v>
      </c>
      <c r="L23" s="315">
        <v>2</v>
      </c>
      <c r="M23" s="309">
        <v>4698</v>
      </c>
      <c r="N23" s="303">
        <v>0.15787880000000001</v>
      </c>
      <c r="O23" s="309">
        <v>230</v>
      </c>
      <c r="P23" s="303">
        <v>9.8039200000000007E-2</v>
      </c>
      <c r="Q23" s="214"/>
      <c r="R23" s="195"/>
      <c r="S23" s="214"/>
      <c r="T23" s="195"/>
      <c r="U23" s="214"/>
      <c r="V23" s="195"/>
    </row>
    <row r="24" spans="1:22" x14ac:dyDescent="0.25">
      <c r="A24" s="555"/>
      <c r="B24" s="194"/>
      <c r="C24" s="282">
        <v>2003</v>
      </c>
      <c r="D24" s="282">
        <v>3</v>
      </c>
      <c r="E24" s="284">
        <v>3862</v>
      </c>
      <c r="F24" s="278">
        <v>0.1367418</v>
      </c>
      <c r="G24" s="280">
        <v>411</v>
      </c>
      <c r="H24" s="278">
        <v>0.16782359999999999</v>
      </c>
      <c r="I24" s="214"/>
      <c r="J24" s="195"/>
      <c r="K24" s="312">
        <v>2013</v>
      </c>
      <c r="L24" s="315">
        <v>3</v>
      </c>
      <c r="M24" s="309">
        <v>4207</v>
      </c>
      <c r="N24" s="303">
        <v>0.14137849999999999</v>
      </c>
      <c r="O24" s="309">
        <v>402</v>
      </c>
      <c r="P24" s="303">
        <v>0.17135549999999999</v>
      </c>
      <c r="Q24" s="214"/>
      <c r="R24" s="195"/>
      <c r="S24" s="214"/>
      <c r="T24" s="195"/>
      <c r="U24" s="214"/>
      <c r="V24" s="195"/>
    </row>
    <row r="25" spans="1:22" x14ac:dyDescent="0.25">
      <c r="A25" s="555"/>
      <c r="B25" s="194"/>
      <c r="C25" s="282">
        <v>2003</v>
      </c>
      <c r="D25" s="282">
        <v>4</v>
      </c>
      <c r="E25" s="284">
        <v>3538</v>
      </c>
      <c r="F25" s="278">
        <v>0.12526999999999999</v>
      </c>
      <c r="G25" s="280">
        <v>635</v>
      </c>
      <c r="H25" s="278">
        <v>0.25928950000000001</v>
      </c>
      <c r="I25" s="214"/>
      <c r="J25" s="195"/>
      <c r="K25" s="312">
        <v>2013</v>
      </c>
      <c r="L25" s="315">
        <v>4</v>
      </c>
      <c r="M25" s="309">
        <v>3994</v>
      </c>
      <c r="N25" s="303">
        <v>0.13422049999999999</v>
      </c>
      <c r="O25" s="309">
        <v>671</v>
      </c>
      <c r="P25" s="303">
        <v>0.28601880000000002</v>
      </c>
      <c r="Q25" s="214"/>
      <c r="R25" s="195"/>
      <c r="S25" s="214"/>
      <c r="T25" s="195"/>
      <c r="U25" s="214"/>
      <c r="V25" s="195"/>
    </row>
    <row r="26" spans="1:22" x14ac:dyDescent="0.25">
      <c r="A26" s="555"/>
      <c r="B26" s="194"/>
      <c r="C26" s="282">
        <v>2003</v>
      </c>
      <c r="D26" s="282">
        <v>5</v>
      </c>
      <c r="E26" s="284">
        <v>1938</v>
      </c>
      <c r="F26" s="278">
        <v>6.8618799999999994E-2</v>
      </c>
      <c r="G26" s="280">
        <v>656</v>
      </c>
      <c r="H26" s="278">
        <v>0.2678644</v>
      </c>
      <c r="I26" s="214"/>
      <c r="J26" s="195"/>
      <c r="K26" s="312">
        <v>2013</v>
      </c>
      <c r="L26" s="315">
        <v>5</v>
      </c>
      <c r="M26" s="309">
        <v>2386</v>
      </c>
      <c r="N26" s="303">
        <v>8.0182799999999999E-2</v>
      </c>
      <c r="O26" s="309">
        <v>664</v>
      </c>
      <c r="P26" s="303">
        <v>0.28303499999999998</v>
      </c>
      <c r="Q26" s="214"/>
      <c r="R26" s="195"/>
      <c r="S26" s="214"/>
      <c r="T26" s="195"/>
      <c r="U26" s="214"/>
      <c r="V26" s="195"/>
    </row>
    <row r="27" spans="1:22" ht="15.75" thickBot="1" x14ac:dyDescent="0.3">
      <c r="A27" s="555"/>
      <c r="B27" s="194"/>
      <c r="C27" s="289">
        <v>2003</v>
      </c>
      <c r="D27" s="289" t="s">
        <v>150</v>
      </c>
      <c r="E27" s="290">
        <v>1</v>
      </c>
      <c r="F27" s="291">
        <v>3.54E-5</v>
      </c>
      <c r="G27" s="292">
        <v>21</v>
      </c>
      <c r="H27" s="291">
        <v>8.5748999999999999E-3</v>
      </c>
      <c r="I27" s="214"/>
      <c r="J27" s="195"/>
      <c r="K27" s="313">
        <v>2013</v>
      </c>
      <c r="L27" s="316" t="s">
        <v>150</v>
      </c>
      <c r="M27" s="310">
        <v>25</v>
      </c>
      <c r="N27" s="304">
        <v>8.4009999999999998E-4</v>
      </c>
      <c r="O27" s="310">
        <v>47</v>
      </c>
      <c r="P27" s="304">
        <v>2.0034099999999999E-2</v>
      </c>
      <c r="Q27" s="214"/>
      <c r="R27" s="195"/>
      <c r="S27" s="214"/>
      <c r="T27" s="195"/>
      <c r="U27" s="214"/>
      <c r="V27" s="195"/>
    </row>
    <row r="28" spans="1:22" x14ac:dyDescent="0.25">
      <c r="A28" s="555"/>
      <c r="B28" s="194"/>
      <c r="C28" s="293">
        <v>2004</v>
      </c>
      <c r="D28" s="293" t="s">
        <v>149</v>
      </c>
      <c r="E28" s="294">
        <v>3937</v>
      </c>
      <c r="F28" s="277">
        <v>0.1398877</v>
      </c>
      <c r="G28" s="295">
        <v>56</v>
      </c>
      <c r="H28" s="277">
        <v>2.4252900000000001E-2</v>
      </c>
      <c r="I28" s="214"/>
      <c r="J28" s="195"/>
      <c r="K28" s="321">
        <v>2014</v>
      </c>
      <c r="L28" s="322" t="s">
        <v>149</v>
      </c>
      <c r="M28" s="323">
        <v>4950</v>
      </c>
      <c r="N28" s="324">
        <v>0.16015270000000001</v>
      </c>
      <c r="O28" s="323">
        <v>45</v>
      </c>
      <c r="P28" s="324">
        <v>2.03804E-2</v>
      </c>
      <c r="Q28" s="214"/>
      <c r="R28" s="195"/>
      <c r="S28" s="214"/>
      <c r="T28" s="195"/>
      <c r="U28" s="214"/>
      <c r="V28" s="195"/>
    </row>
    <row r="29" spans="1:22" x14ac:dyDescent="0.25">
      <c r="A29" s="555"/>
      <c r="B29" s="194"/>
      <c r="C29" s="282">
        <v>2004</v>
      </c>
      <c r="D29" s="282">
        <v>0</v>
      </c>
      <c r="E29" s="284">
        <v>5326</v>
      </c>
      <c r="F29" s="278">
        <v>0.18924099999999999</v>
      </c>
      <c r="G29" s="280">
        <v>112</v>
      </c>
      <c r="H29" s="278">
        <v>4.8505800000000002E-2</v>
      </c>
      <c r="I29" s="214"/>
      <c r="J29" s="195"/>
      <c r="K29" s="312">
        <v>2014</v>
      </c>
      <c r="L29" s="315">
        <v>0</v>
      </c>
      <c r="M29" s="309">
        <v>4408</v>
      </c>
      <c r="N29" s="303">
        <v>0.14261679999999999</v>
      </c>
      <c r="O29" s="309">
        <v>95</v>
      </c>
      <c r="P29" s="303">
        <v>4.3025399999999998E-2</v>
      </c>
      <c r="Q29" s="214"/>
      <c r="R29" s="195"/>
      <c r="S29" s="214"/>
      <c r="T29" s="195"/>
      <c r="U29" s="214"/>
      <c r="V29" s="195"/>
    </row>
    <row r="30" spans="1:22" x14ac:dyDescent="0.25">
      <c r="A30" s="555"/>
      <c r="B30" s="194"/>
      <c r="C30" s="282">
        <v>2004</v>
      </c>
      <c r="D30" s="282">
        <v>1</v>
      </c>
      <c r="E30" s="284">
        <v>5196</v>
      </c>
      <c r="F30" s="278">
        <v>0.18462190000000001</v>
      </c>
      <c r="G30" s="280">
        <v>188</v>
      </c>
      <c r="H30" s="278">
        <v>8.1420500000000007E-2</v>
      </c>
      <c r="I30" s="214"/>
      <c r="J30" s="195"/>
      <c r="K30" s="312">
        <v>2014</v>
      </c>
      <c r="L30" s="315">
        <v>1</v>
      </c>
      <c r="M30" s="309">
        <v>5707</v>
      </c>
      <c r="N30" s="303">
        <v>0.1846448</v>
      </c>
      <c r="O30" s="309">
        <v>182</v>
      </c>
      <c r="P30" s="303">
        <v>8.2427500000000001E-2</v>
      </c>
      <c r="Q30" s="214"/>
      <c r="R30" s="195"/>
      <c r="S30" s="214"/>
      <c r="T30" s="195"/>
      <c r="U30" s="214"/>
      <c r="V30" s="195"/>
    </row>
    <row r="31" spans="1:22" x14ac:dyDescent="0.25">
      <c r="A31" s="215"/>
      <c r="B31" s="186"/>
      <c r="C31" s="282">
        <v>2004</v>
      </c>
      <c r="D31" s="282">
        <v>2</v>
      </c>
      <c r="E31" s="284">
        <v>4431</v>
      </c>
      <c r="F31" s="278">
        <v>0.15744030000000001</v>
      </c>
      <c r="G31" s="280">
        <v>280</v>
      </c>
      <c r="H31" s="278">
        <v>0.1212646</v>
      </c>
      <c r="I31" s="186"/>
      <c r="J31" s="196"/>
      <c r="K31" s="312">
        <v>2014</v>
      </c>
      <c r="L31" s="315">
        <v>2</v>
      </c>
      <c r="M31" s="309">
        <v>4859</v>
      </c>
      <c r="N31" s="303">
        <v>0.1572085</v>
      </c>
      <c r="O31" s="309">
        <v>235</v>
      </c>
      <c r="P31" s="303">
        <v>0.1064312</v>
      </c>
      <c r="Q31" s="214"/>
      <c r="R31" s="195"/>
      <c r="S31" s="186"/>
      <c r="T31" s="186"/>
      <c r="U31" s="186"/>
      <c r="V31" s="186"/>
    </row>
    <row r="32" spans="1:22" x14ac:dyDescent="0.25">
      <c r="A32" s="186"/>
      <c r="B32" s="186"/>
      <c r="C32" s="282">
        <v>2004</v>
      </c>
      <c r="D32" s="282">
        <v>3</v>
      </c>
      <c r="E32" s="284">
        <v>3881</v>
      </c>
      <c r="F32" s="278">
        <v>0.13789799999999999</v>
      </c>
      <c r="G32" s="280">
        <v>410</v>
      </c>
      <c r="H32" s="278">
        <v>0.177566</v>
      </c>
      <c r="I32" s="186"/>
      <c r="J32" s="186"/>
      <c r="K32" s="312">
        <v>2014</v>
      </c>
      <c r="L32" s="315">
        <v>3</v>
      </c>
      <c r="M32" s="309">
        <v>4226</v>
      </c>
      <c r="N32" s="303">
        <v>0.1367284</v>
      </c>
      <c r="O32" s="309">
        <v>394</v>
      </c>
      <c r="P32" s="303">
        <v>0.17844199999999999</v>
      </c>
      <c r="Q32" s="214"/>
      <c r="R32" s="195"/>
      <c r="S32" s="186"/>
      <c r="T32" s="186"/>
      <c r="U32" s="186"/>
      <c r="V32" s="186"/>
    </row>
    <row r="33" spans="1:22" x14ac:dyDescent="0.25">
      <c r="A33" s="186"/>
      <c r="B33" s="186"/>
      <c r="C33" s="282">
        <v>2004</v>
      </c>
      <c r="D33" s="282">
        <v>4</v>
      </c>
      <c r="E33" s="284">
        <v>3468</v>
      </c>
      <c r="F33" s="278">
        <v>0.1232234</v>
      </c>
      <c r="G33" s="280">
        <v>623</v>
      </c>
      <c r="H33" s="278">
        <v>0.26981379999999999</v>
      </c>
      <c r="I33" s="186"/>
      <c r="J33" s="186"/>
      <c r="K33" s="312">
        <v>2014</v>
      </c>
      <c r="L33" s="315">
        <v>4</v>
      </c>
      <c r="M33" s="309">
        <v>4157</v>
      </c>
      <c r="N33" s="303">
        <v>0.1344959</v>
      </c>
      <c r="O33" s="309">
        <v>615</v>
      </c>
      <c r="P33" s="303">
        <v>0.27853260000000002</v>
      </c>
      <c r="Q33" s="214"/>
      <c r="R33" s="195"/>
      <c r="S33" s="186"/>
      <c r="T33" s="186"/>
      <c r="U33" s="186"/>
      <c r="V33" s="186"/>
    </row>
    <row r="34" spans="1:22" x14ac:dyDescent="0.25">
      <c r="A34" s="186"/>
      <c r="B34" s="186"/>
      <c r="C34" s="282">
        <v>2004</v>
      </c>
      <c r="D34" s="282">
        <v>5</v>
      </c>
      <c r="E34" s="284">
        <v>1897</v>
      </c>
      <c r="F34" s="278">
        <v>6.7403400000000002E-2</v>
      </c>
      <c r="G34" s="280">
        <v>607</v>
      </c>
      <c r="H34" s="278">
        <v>0.26288440000000002</v>
      </c>
      <c r="I34" s="186"/>
      <c r="J34" s="186"/>
      <c r="K34" s="312">
        <v>2014</v>
      </c>
      <c r="L34" s="315">
        <v>5</v>
      </c>
      <c r="M34" s="309">
        <v>2574</v>
      </c>
      <c r="N34" s="303">
        <v>8.3279400000000003E-2</v>
      </c>
      <c r="O34" s="309">
        <v>597</v>
      </c>
      <c r="P34" s="303">
        <v>0.27038040000000002</v>
      </c>
      <c r="Q34" s="214"/>
      <c r="R34" s="195"/>
      <c r="S34" s="186"/>
      <c r="T34" s="186"/>
      <c r="U34" s="186"/>
      <c r="V34" s="186"/>
    </row>
    <row r="35" spans="1:22" ht="15.75" thickBot="1" x14ac:dyDescent="0.3">
      <c r="A35" s="186"/>
      <c r="B35" s="186"/>
      <c r="C35" s="283">
        <v>2004</v>
      </c>
      <c r="D35" s="283" t="s">
        <v>150</v>
      </c>
      <c r="E35" s="285">
        <v>8</v>
      </c>
      <c r="F35" s="279">
        <v>2.8430000000000003E-4</v>
      </c>
      <c r="G35" s="281">
        <v>33</v>
      </c>
      <c r="H35" s="279">
        <v>1.42919E-2</v>
      </c>
      <c r="I35" s="186"/>
      <c r="J35" s="186"/>
      <c r="K35" s="313">
        <v>2014</v>
      </c>
      <c r="L35" s="316" t="s">
        <v>150</v>
      </c>
      <c r="M35" s="310">
        <v>27</v>
      </c>
      <c r="N35" s="304">
        <v>8.7359999999999998E-4</v>
      </c>
      <c r="O35" s="310">
        <v>45</v>
      </c>
      <c r="P35" s="304">
        <v>2.03804E-2</v>
      </c>
      <c r="Q35" s="214"/>
      <c r="R35" s="195"/>
      <c r="S35" s="186"/>
      <c r="T35" s="186"/>
      <c r="U35" s="186"/>
      <c r="V35" s="186"/>
    </row>
    <row r="36" spans="1:22" x14ac:dyDescent="0.25">
      <c r="A36" s="186"/>
      <c r="B36" s="186"/>
      <c r="C36" s="293">
        <v>2005</v>
      </c>
      <c r="D36" s="293" t="s">
        <v>149</v>
      </c>
      <c r="E36" s="294">
        <v>3897</v>
      </c>
      <c r="F36" s="277">
        <v>0.14089960000000001</v>
      </c>
      <c r="G36" s="295">
        <v>72</v>
      </c>
      <c r="H36" s="277">
        <v>2.83688E-2</v>
      </c>
      <c r="I36" s="186"/>
      <c r="J36" s="186"/>
      <c r="K36" s="321">
        <v>2015</v>
      </c>
      <c r="L36" s="322" t="s">
        <v>149</v>
      </c>
      <c r="M36" s="323">
        <v>5453</v>
      </c>
      <c r="N36" s="324">
        <v>0.16570940000000001</v>
      </c>
      <c r="O36" s="323">
        <v>106</v>
      </c>
      <c r="P36" s="324">
        <v>4.3496100000000003E-2</v>
      </c>
      <c r="Q36" s="214"/>
      <c r="R36" s="195"/>
      <c r="S36" s="186"/>
      <c r="T36" s="186"/>
      <c r="U36" s="186"/>
      <c r="V36" s="186"/>
    </row>
    <row r="37" spans="1:22" x14ac:dyDescent="0.25">
      <c r="A37" s="186"/>
      <c r="B37" s="186"/>
      <c r="C37" s="282">
        <v>2005</v>
      </c>
      <c r="D37" s="282">
        <v>0</v>
      </c>
      <c r="E37" s="284">
        <v>5124</v>
      </c>
      <c r="F37" s="278">
        <v>0.18526290000000001</v>
      </c>
      <c r="G37" s="280">
        <v>142</v>
      </c>
      <c r="H37" s="278">
        <v>5.5949600000000002E-2</v>
      </c>
      <c r="I37" s="186"/>
      <c r="J37" s="186"/>
      <c r="K37" s="312">
        <v>2015</v>
      </c>
      <c r="L37" s="315">
        <v>0</v>
      </c>
      <c r="M37" s="309">
        <v>4263</v>
      </c>
      <c r="N37" s="303">
        <v>0.12954689999999999</v>
      </c>
      <c r="O37" s="309">
        <v>64</v>
      </c>
      <c r="P37" s="303">
        <v>2.6261799999999998E-2</v>
      </c>
      <c r="Q37" s="214"/>
      <c r="R37" s="195"/>
      <c r="S37" s="186"/>
      <c r="T37" s="186"/>
      <c r="U37" s="186"/>
      <c r="V37" s="186"/>
    </row>
    <row r="38" spans="1:22" x14ac:dyDescent="0.25">
      <c r="A38" s="186"/>
      <c r="B38" s="186"/>
      <c r="C38" s="282">
        <v>2005</v>
      </c>
      <c r="D38" s="282">
        <v>1</v>
      </c>
      <c r="E38" s="284">
        <v>5074</v>
      </c>
      <c r="F38" s="278">
        <v>0.18345510000000001</v>
      </c>
      <c r="G38" s="280">
        <v>227</v>
      </c>
      <c r="H38" s="278">
        <v>8.9440500000000006E-2</v>
      </c>
      <c r="I38" s="186"/>
      <c r="J38" s="186"/>
      <c r="K38" s="312">
        <v>2015</v>
      </c>
      <c r="L38" s="315">
        <v>1</v>
      </c>
      <c r="M38" s="309">
        <v>6209</v>
      </c>
      <c r="N38" s="303">
        <v>0.1886833</v>
      </c>
      <c r="O38" s="309">
        <v>218</v>
      </c>
      <c r="P38" s="303">
        <v>8.9454199999999998E-2</v>
      </c>
      <c r="Q38" s="214"/>
      <c r="R38" s="195"/>
      <c r="S38" s="186"/>
      <c r="T38" s="186"/>
      <c r="U38" s="186"/>
      <c r="V38" s="186"/>
    </row>
    <row r="39" spans="1:22" x14ac:dyDescent="0.25">
      <c r="A39" s="186"/>
      <c r="B39" s="186"/>
      <c r="C39" s="282">
        <v>2005</v>
      </c>
      <c r="D39" s="282">
        <v>2</v>
      </c>
      <c r="E39" s="284">
        <v>4247</v>
      </c>
      <c r="F39" s="278">
        <v>0.1535541</v>
      </c>
      <c r="G39" s="280">
        <v>285</v>
      </c>
      <c r="H39" s="278">
        <v>0.11229310000000001</v>
      </c>
      <c r="I39" s="186"/>
      <c r="J39" s="186"/>
      <c r="K39" s="312">
        <v>2015</v>
      </c>
      <c r="L39" s="315">
        <v>2</v>
      </c>
      <c r="M39" s="309">
        <v>5465</v>
      </c>
      <c r="N39" s="303">
        <v>0.1660741</v>
      </c>
      <c r="O39" s="309">
        <v>259</v>
      </c>
      <c r="P39" s="303">
        <v>0.1062782</v>
      </c>
      <c r="Q39" s="214"/>
      <c r="R39" s="195"/>
      <c r="S39" s="186"/>
      <c r="T39" s="186"/>
      <c r="U39" s="186"/>
      <c r="V39" s="186"/>
    </row>
    <row r="40" spans="1:22" x14ac:dyDescent="0.25">
      <c r="A40" s="186"/>
      <c r="B40" s="186"/>
      <c r="C40" s="282">
        <v>2005</v>
      </c>
      <c r="D40" s="282">
        <v>3</v>
      </c>
      <c r="E40" s="284">
        <v>3874</v>
      </c>
      <c r="F40" s="278">
        <v>0.140068</v>
      </c>
      <c r="G40" s="280">
        <v>407</v>
      </c>
      <c r="H40" s="278">
        <v>0.16036249999999999</v>
      </c>
      <c r="I40" s="186"/>
      <c r="J40" s="186"/>
      <c r="K40" s="312">
        <v>2015</v>
      </c>
      <c r="L40" s="315">
        <v>3</v>
      </c>
      <c r="M40" s="309">
        <v>4687</v>
      </c>
      <c r="N40" s="303">
        <v>0.14243169999999999</v>
      </c>
      <c r="O40" s="309">
        <v>408</v>
      </c>
      <c r="P40" s="303">
        <v>0.16741900000000001</v>
      </c>
      <c r="Q40" s="214"/>
      <c r="R40" s="195"/>
      <c r="S40" s="186"/>
      <c r="T40" s="186"/>
      <c r="U40" s="186"/>
      <c r="V40" s="186"/>
    </row>
    <row r="41" spans="1:22" x14ac:dyDescent="0.25">
      <c r="A41" s="186"/>
      <c r="B41" s="186"/>
      <c r="C41" s="282">
        <v>2005</v>
      </c>
      <c r="D41" s="282">
        <v>4</v>
      </c>
      <c r="E41" s="284">
        <v>3538</v>
      </c>
      <c r="F41" s="278">
        <v>0.12791959999999999</v>
      </c>
      <c r="G41" s="280">
        <v>680</v>
      </c>
      <c r="H41" s="278">
        <v>0.26792749999999999</v>
      </c>
      <c r="I41" s="186"/>
      <c r="J41" s="186"/>
      <c r="K41" s="312">
        <v>2015</v>
      </c>
      <c r="L41" s="315">
        <v>4</v>
      </c>
      <c r="M41" s="309">
        <v>4236</v>
      </c>
      <c r="N41" s="303">
        <v>0.12872639999999999</v>
      </c>
      <c r="O41" s="309">
        <v>705</v>
      </c>
      <c r="P41" s="303">
        <v>0.28929009999999999</v>
      </c>
      <c r="Q41" s="214"/>
      <c r="R41" s="195"/>
      <c r="S41" s="186"/>
      <c r="T41" s="186"/>
      <c r="U41" s="186"/>
      <c r="V41" s="186"/>
    </row>
    <row r="42" spans="1:22" x14ac:dyDescent="0.25">
      <c r="A42" s="186"/>
      <c r="B42" s="186"/>
      <c r="C42" s="282">
        <v>2005</v>
      </c>
      <c r="D42" s="282">
        <v>5</v>
      </c>
      <c r="E42" s="284">
        <v>1896</v>
      </c>
      <c r="F42" s="278">
        <v>6.8551600000000004E-2</v>
      </c>
      <c r="G42" s="280">
        <v>703</v>
      </c>
      <c r="H42" s="278">
        <v>0.27698980000000001</v>
      </c>
      <c r="I42" s="186"/>
      <c r="J42" s="186"/>
      <c r="K42" s="312">
        <v>2015</v>
      </c>
      <c r="L42" s="315">
        <v>5</v>
      </c>
      <c r="M42" s="309">
        <v>2537</v>
      </c>
      <c r="N42" s="303">
        <v>7.7096100000000001E-2</v>
      </c>
      <c r="O42" s="309">
        <v>637</v>
      </c>
      <c r="P42" s="303">
        <v>0.26138699999999998</v>
      </c>
      <c r="Q42" s="214"/>
      <c r="R42" s="195"/>
      <c r="S42" s="186"/>
      <c r="T42" s="186"/>
      <c r="U42" s="186"/>
      <c r="V42" s="186"/>
    </row>
    <row r="43" spans="1:22" ht="15.75" thickBot="1" x14ac:dyDescent="0.3">
      <c r="A43" s="186"/>
      <c r="B43" s="186"/>
      <c r="C43" s="289">
        <v>2005</v>
      </c>
      <c r="D43" s="289" t="s">
        <v>150</v>
      </c>
      <c r="E43" s="290">
        <v>8</v>
      </c>
      <c r="F43" s="291">
        <v>2.8919999999999998E-4</v>
      </c>
      <c r="G43" s="292">
        <v>22</v>
      </c>
      <c r="H43" s="291">
        <v>8.6681999999999992E-3</v>
      </c>
      <c r="I43" s="186"/>
      <c r="J43" s="186"/>
      <c r="K43" s="313">
        <v>2015</v>
      </c>
      <c r="L43" s="316" t="s">
        <v>150</v>
      </c>
      <c r="M43" s="310">
        <v>57</v>
      </c>
      <c r="N43" s="304">
        <v>1.7321999999999999E-3</v>
      </c>
      <c r="O43" s="310">
        <v>40</v>
      </c>
      <c r="P43" s="304">
        <v>1.64136E-2</v>
      </c>
      <c r="Q43" s="214"/>
      <c r="R43" s="195"/>
      <c r="S43" s="186"/>
      <c r="T43" s="186"/>
      <c r="U43" s="186"/>
      <c r="V43" s="186"/>
    </row>
    <row r="44" spans="1:22" x14ac:dyDescent="0.25">
      <c r="A44" s="186"/>
      <c r="B44" s="186"/>
      <c r="C44" s="293">
        <v>2006</v>
      </c>
      <c r="D44" s="293" t="s">
        <v>149</v>
      </c>
      <c r="E44" s="294">
        <v>3906</v>
      </c>
      <c r="F44" s="277">
        <v>0.148005</v>
      </c>
      <c r="G44" s="295">
        <v>53</v>
      </c>
      <c r="H44" s="277">
        <v>2.15622E-2</v>
      </c>
      <c r="I44" s="186"/>
      <c r="J44" s="186"/>
      <c r="K44" s="321">
        <v>2016</v>
      </c>
      <c r="L44" s="322" t="s">
        <v>149</v>
      </c>
      <c r="M44" s="323">
        <v>4889</v>
      </c>
      <c r="N44" s="324">
        <v>0.14895040000000001</v>
      </c>
      <c r="O44" s="323">
        <v>52</v>
      </c>
      <c r="P44" s="324">
        <v>2.2638200000000001E-2</v>
      </c>
      <c r="Q44" s="214"/>
      <c r="R44" s="195"/>
      <c r="S44" s="186"/>
      <c r="T44" s="186"/>
      <c r="U44" s="186"/>
      <c r="V44" s="186"/>
    </row>
    <row r="45" spans="1:22" x14ac:dyDescent="0.25">
      <c r="A45" s="186"/>
      <c r="B45" s="186"/>
      <c r="C45" s="282">
        <v>2006</v>
      </c>
      <c r="D45" s="282">
        <v>0</v>
      </c>
      <c r="E45" s="284">
        <v>4972</v>
      </c>
      <c r="F45" s="278">
        <v>0.1883976</v>
      </c>
      <c r="G45" s="280">
        <v>132</v>
      </c>
      <c r="H45" s="278">
        <v>5.3702199999999999E-2</v>
      </c>
      <c r="I45" s="186"/>
      <c r="J45" s="186"/>
      <c r="K45" s="312">
        <v>2016</v>
      </c>
      <c r="L45" s="315">
        <v>0</v>
      </c>
      <c r="M45" s="309">
        <v>4373</v>
      </c>
      <c r="N45" s="303">
        <v>0.13322970000000001</v>
      </c>
      <c r="O45" s="309">
        <v>78</v>
      </c>
      <c r="P45" s="303">
        <v>3.3957300000000003E-2</v>
      </c>
      <c r="Q45" s="214"/>
      <c r="R45" s="195"/>
      <c r="S45" s="186"/>
      <c r="T45" s="186"/>
      <c r="U45" s="186"/>
      <c r="V45" s="186"/>
    </row>
    <row r="46" spans="1:22" x14ac:dyDescent="0.25">
      <c r="A46" s="186"/>
      <c r="B46" s="186"/>
      <c r="C46" s="282">
        <v>2006</v>
      </c>
      <c r="D46" s="282">
        <v>1</v>
      </c>
      <c r="E46" s="284">
        <v>4934</v>
      </c>
      <c r="F46" s="278">
        <v>0.1869577</v>
      </c>
      <c r="G46" s="280">
        <v>248</v>
      </c>
      <c r="H46" s="278">
        <v>0.100895</v>
      </c>
      <c r="I46" s="186"/>
      <c r="J46" s="186"/>
      <c r="K46" s="312">
        <v>2016</v>
      </c>
      <c r="L46" s="315">
        <v>1</v>
      </c>
      <c r="M46" s="309">
        <v>6399</v>
      </c>
      <c r="N46" s="303">
        <v>0.19495480000000001</v>
      </c>
      <c r="O46" s="309">
        <v>204</v>
      </c>
      <c r="P46" s="303">
        <v>8.8811500000000002E-2</v>
      </c>
      <c r="Q46" s="214"/>
      <c r="R46" s="195"/>
      <c r="S46" s="186"/>
      <c r="T46" s="186"/>
      <c r="U46" s="186"/>
      <c r="V46" s="186"/>
    </row>
    <row r="47" spans="1:22" x14ac:dyDescent="0.25">
      <c r="A47" s="186"/>
      <c r="B47" s="186"/>
      <c r="C47" s="282">
        <v>2006</v>
      </c>
      <c r="D47" s="282">
        <v>2</v>
      </c>
      <c r="E47" s="284">
        <v>3942</v>
      </c>
      <c r="F47" s="278">
        <v>0.1493691</v>
      </c>
      <c r="G47" s="280">
        <v>268</v>
      </c>
      <c r="H47" s="278">
        <v>0.1090317</v>
      </c>
      <c r="I47" s="186"/>
      <c r="J47" s="186"/>
      <c r="K47" s="312">
        <v>2016</v>
      </c>
      <c r="L47" s="315">
        <v>2</v>
      </c>
      <c r="M47" s="309">
        <v>5748</v>
      </c>
      <c r="N47" s="303">
        <v>0.1751211</v>
      </c>
      <c r="O47" s="309">
        <v>229</v>
      </c>
      <c r="P47" s="303">
        <v>9.9695300000000001E-2</v>
      </c>
      <c r="Q47" s="214"/>
      <c r="R47" s="195"/>
      <c r="S47" s="186"/>
      <c r="T47" s="186"/>
      <c r="U47" s="186"/>
      <c r="V47" s="186"/>
    </row>
    <row r="48" spans="1:22" x14ac:dyDescent="0.25">
      <c r="A48" s="186"/>
      <c r="B48" s="186"/>
      <c r="C48" s="282">
        <v>2006</v>
      </c>
      <c r="D48" s="282">
        <v>3</v>
      </c>
      <c r="E48" s="284">
        <v>3543</v>
      </c>
      <c r="F48" s="278">
        <v>0.13425029999999999</v>
      </c>
      <c r="G48" s="280">
        <v>401</v>
      </c>
      <c r="H48" s="278">
        <v>0.1631408</v>
      </c>
      <c r="I48" s="186"/>
      <c r="J48" s="186"/>
      <c r="K48" s="312">
        <v>2016</v>
      </c>
      <c r="L48" s="315">
        <v>3</v>
      </c>
      <c r="M48" s="309">
        <v>4874</v>
      </c>
      <c r="N48" s="303">
        <v>0.1484934</v>
      </c>
      <c r="O48" s="309">
        <v>449</v>
      </c>
      <c r="P48" s="303">
        <v>0.19547239999999999</v>
      </c>
      <c r="Q48" s="214"/>
      <c r="R48" s="195"/>
      <c r="S48" s="186"/>
      <c r="T48" s="186"/>
      <c r="U48" s="186"/>
      <c r="V48" s="186"/>
    </row>
    <row r="49" spans="1:22" x14ac:dyDescent="0.25">
      <c r="A49" s="186"/>
      <c r="B49" s="186"/>
      <c r="C49" s="282">
        <v>2006</v>
      </c>
      <c r="D49" s="282">
        <v>4</v>
      </c>
      <c r="E49" s="284">
        <v>3328</v>
      </c>
      <c r="F49" s="278">
        <v>0.12610360000000001</v>
      </c>
      <c r="G49" s="280">
        <v>634</v>
      </c>
      <c r="H49" s="278">
        <v>0.25793329999999998</v>
      </c>
      <c r="I49" s="186"/>
      <c r="J49" s="186"/>
      <c r="K49" s="312">
        <v>2016</v>
      </c>
      <c r="L49" s="315">
        <v>4</v>
      </c>
      <c r="M49" s="309">
        <v>4344</v>
      </c>
      <c r="N49" s="303">
        <v>0.1323462</v>
      </c>
      <c r="O49" s="309">
        <v>612</v>
      </c>
      <c r="P49" s="303">
        <v>0.26643450000000002</v>
      </c>
      <c r="Q49" s="214"/>
      <c r="R49" s="195"/>
      <c r="S49" s="186"/>
      <c r="T49" s="186"/>
      <c r="U49" s="186"/>
      <c r="V49" s="186"/>
    </row>
    <row r="50" spans="1:22" x14ac:dyDescent="0.25">
      <c r="A50" s="186"/>
      <c r="B50" s="186"/>
      <c r="C50" s="282">
        <v>2006</v>
      </c>
      <c r="D50" s="282">
        <v>5</v>
      </c>
      <c r="E50" s="284">
        <v>1761</v>
      </c>
      <c r="F50" s="278">
        <v>6.6727300000000003E-2</v>
      </c>
      <c r="G50" s="280">
        <v>688</v>
      </c>
      <c r="H50" s="278">
        <v>0.2799024</v>
      </c>
      <c r="I50" s="186"/>
      <c r="J50" s="186"/>
      <c r="K50" s="312">
        <v>2016</v>
      </c>
      <c r="L50" s="315">
        <v>5</v>
      </c>
      <c r="M50" s="309">
        <v>2133</v>
      </c>
      <c r="N50" s="303">
        <v>6.4984899999999998E-2</v>
      </c>
      <c r="O50" s="309">
        <v>625</v>
      </c>
      <c r="P50" s="303">
        <v>0.272094</v>
      </c>
      <c r="Q50" s="214"/>
      <c r="R50" s="195"/>
      <c r="S50" s="186"/>
      <c r="T50" s="186"/>
      <c r="U50" s="186"/>
      <c r="V50" s="186"/>
    </row>
    <row r="51" spans="1:22" ht="15.75" thickBot="1" x14ac:dyDescent="0.3">
      <c r="A51" s="186"/>
      <c r="B51" s="186"/>
      <c r="C51" s="283">
        <v>2006</v>
      </c>
      <c r="D51" s="283" t="s">
        <v>150</v>
      </c>
      <c r="E51" s="285">
        <v>5</v>
      </c>
      <c r="F51" s="279">
        <v>1.895E-4</v>
      </c>
      <c r="G51" s="281">
        <v>34</v>
      </c>
      <c r="H51" s="279">
        <v>1.38324E-2</v>
      </c>
      <c r="I51" s="186"/>
      <c r="J51" s="186"/>
      <c r="K51" s="313">
        <v>2016</v>
      </c>
      <c r="L51" s="316" t="s">
        <v>150</v>
      </c>
      <c r="M51" s="310">
        <v>63</v>
      </c>
      <c r="N51" s="304">
        <v>1.9193999999999999E-3</v>
      </c>
      <c r="O51" s="310">
        <v>48</v>
      </c>
      <c r="P51" s="304">
        <v>2.08968E-2</v>
      </c>
      <c r="Q51" s="214"/>
      <c r="R51" s="195"/>
      <c r="S51" s="186"/>
      <c r="T51" s="186"/>
      <c r="U51" s="186"/>
      <c r="V51" s="186"/>
    </row>
    <row r="52" spans="1:22" x14ac:dyDescent="0.25">
      <c r="A52" s="186"/>
      <c r="B52" s="186"/>
      <c r="C52" s="293">
        <v>2007</v>
      </c>
      <c r="D52" s="293" t="s">
        <v>149</v>
      </c>
      <c r="E52" s="294">
        <v>4159</v>
      </c>
      <c r="F52" s="277">
        <v>0.15031810000000001</v>
      </c>
      <c r="G52" s="295">
        <v>55</v>
      </c>
      <c r="H52" s="277">
        <v>2.2168500000000001E-2</v>
      </c>
      <c r="I52" s="186"/>
      <c r="J52" s="186"/>
      <c r="K52" s="321">
        <v>2017</v>
      </c>
      <c r="L52" s="322" t="s">
        <v>149</v>
      </c>
      <c r="M52" s="323">
        <v>4458</v>
      </c>
      <c r="N52" s="324">
        <v>0.13675689999999999</v>
      </c>
      <c r="O52" s="323">
        <v>54</v>
      </c>
      <c r="P52" s="324">
        <v>2.3725799999999998E-2</v>
      </c>
      <c r="Q52" s="214"/>
      <c r="R52" s="195"/>
      <c r="S52" s="186"/>
      <c r="T52" s="186"/>
      <c r="U52" s="186"/>
      <c r="V52" s="186"/>
    </row>
    <row r="53" spans="1:22" x14ac:dyDescent="0.25">
      <c r="A53" s="186"/>
      <c r="B53" s="186"/>
      <c r="C53" s="282">
        <v>2007</v>
      </c>
      <c r="D53" s="282">
        <v>0</v>
      </c>
      <c r="E53" s="284">
        <v>5003</v>
      </c>
      <c r="F53" s="278">
        <v>0.1808226</v>
      </c>
      <c r="G53" s="280">
        <v>151</v>
      </c>
      <c r="H53" s="278">
        <v>6.0862600000000003E-2</v>
      </c>
      <c r="I53" s="186"/>
      <c r="J53" s="186"/>
      <c r="K53" s="312">
        <v>2017</v>
      </c>
      <c r="L53" s="315">
        <v>0</v>
      </c>
      <c r="M53" s="309">
        <v>4842</v>
      </c>
      <c r="N53" s="303">
        <v>0.14853669999999999</v>
      </c>
      <c r="O53" s="309">
        <v>66</v>
      </c>
      <c r="P53" s="303">
        <v>2.8998199999999998E-2</v>
      </c>
      <c r="Q53" s="214"/>
      <c r="R53" s="195"/>
      <c r="S53" s="186"/>
      <c r="T53" s="186"/>
      <c r="U53" s="186"/>
      <c r="V53" s="186"/>
    </row>
    <row r="54" spans="1:22" x14ac:dyDescent="0.25">
      <c r="A54" s="186"/>
      <c r="B54" s="186"/>
      <c r="C54" s="282">
        <v>2007</v>
      </c>
      <c r="D54" s="282">
        <v>1</v>
      </c>
      <c r="E54" s="284">
        <v>5281</v>
      </c>
      <c r="F54" s="278">
        <v>0.19087029999999999</v>
      </c>
      <c r="G54" s="280">
        <v>204</v>
      </c>
      <c r="H54" s="278">
        <v>8.2224900000000004E-2</v>
      </c>
      <c r="I54" s="186"/>
      <c r="J54" s="186"/>
      <c r="K54" s="312">
        <v>2017</v>
      </c>
      <c r="L54" s="315">
        <v>1</v>
      </c>
      <c r="M54" s="309">
        <v>6241</v>
      </c>
      <c r="N54" s="303">
        <v>0.1914535</v>
      </c>
      <c r="O54" s="309">
        <v>180</v>
      </c>
      <c r="P54" s="303">
        <v>7.9086100000000006E-2</v>
      </c>
      <c r="Q54" s="214"/>
      <c r="R54" s="195"/>
      <c r="S54" s="186"/>
      <c r="T54" s="186"/>
      <c r="U54" s="186"/>
      <c r="V54" s="186"/>
    </row>
    <row r="55" spans="1:22" x14ac:dyDescent="0.25">
      <c r="A55" s="186"/>
      <c r="B55" s="186"/>
      <c r="C55" s="282">
        <v>2007</v>
      </c>
      <c r="D55" s="282">
        <v>2</v>
      </c>
      <c r="E55" s="284">
        <v>4209</v>
      </c>
      <c r="F55" s="278">
        <v>0.15212519999999999</v>
      </c>
      <c r="G55" s="280">
        <v>276</v>
      </c>
      <c r="H55" s="278">
        <v>0.1112455</v>
      </c>
      <c r="I55" s="186"/>
      <c r="J55" s="186"/>
      <c r="K55" s="312">
        <v>2017</v>
      </c>
      <c r="L55" s="315">
        <v>2</v>
      </c>
      <c r="M55" s="309">
        <v>5494</v>
      </c>
      <c r="N55" s="303">
        <v>0.16853789999999999</v>
      </c>
      <c r="O55" s="309">
        <v>255</v>
      </c>
      <c r="P55" s="303">
        <v>0.1120387</v>
      </c>
      <c r="Q55" s="214"/>
      <c r="R55" s="195"/>
      <c r="S55" s="186"/>
      <c r="T55" s="186"/>
      <c r="U55" s="186"/>
      <c r="V55" s="186"/>
    </row>
    <row r="56" spans="1:22" x14ac:dyDescent="0.25">
      <c r="A56" s="186"/>
      <c r="B56" s="186"/>
      <c r="C56" s="282">
        <v>2007</v>
      </c>
      <c r="D56" s="282">
        <v>3</v>
      </c>
      <c r="E56" s="284">
        <v>3687</v>
      </c>
      <c r="F56" s="278">
        <v>0.1332586</v>
      </c>
      <c r="G56" s="280">
        <v>431</v>
      </c>
      <c r="H56" s="278">
        <v>0.17372029999999999</v>
      </c>
      <c r="I56" s="186"/>
      <c r="J56" s="186"/>
      <c r="K56" s="312">
        <v>2017</v>
      </c>
      <c r="L56" s="315">
        <v>3</v>
      </c>
      <c r="M56" s="309">
        <v>5022</v>
      </c>
      <c r="N56" s="303">
        <v>0.15405849999999999</v>
      </c>
      <c r="O56" s="309">
        <v>462</v>
      </c>
      <c r="P56" s="303">
        <v>0.20298769999999999</v>
      </c>
      <c r="Q56" s="214"/>
      <c r="R56" s="195"/>
      <c r="S56" s="186"/>
      <c r="T56" s="186"/>
      <c r="U56" s="186"/>
      <c r="V56" s="186"/>
    </row>
    <row r="57" spans="1:22" x14ac:dyDescent="0.25">
      <c r="A57" s="186"/>
      <c r="B57" s="186"/>
      <c r="C57" s="282">
        <v>2007</v>
      </c>
      <c r="D57" s="282">
        <v>4</v>
      </c>
      <c r="E57" s="284">
        <v>3355</v>
      </c>
      <c r="F57" s="278">
        <v>0.1212592</v>
      </c>
      <c r="G57" s="280">
        <v>636</v>
      </c>
      <c r="H57" s="278">
        <v>0.25634820000000003</v>
      </c>
      <c r="I57" s="186"/>
      <c r="J57" s="186"/>
      <c r="K57" s="312">
        <v>2017</v>
      </c>
      <c r="L57" s="315">
        <v>4</v>
      </c>
      <c r="M57" s="309">
        <v>4334</v>
      </c>
      <c r="N57" s="303">
        <v>0.13295290000000001</v>
      </c>
      <c r="O57" s="309">
        <v>639</v>
      </c>
      <c r="P57" s="303">
        <v>0.2807557</v>
      </c>
      <c r="Q57" s="214"/>
      <c r="R57" s="195"/>
      <c r="S57" s="186"/>
      <c r="T57" s="186"/>
      <c r="U57" s="186"/>
      <c r="V57" s="186"/>
    </row>
    <row r="58" spans="1:22" x14ac:dyDescent="0.25">
      <c r="A58" s="186"/>
      <c r="B58" s="186"/>
      <c r="C58" s="282">
        <v>2007</v>
      </c>
      <c r="D58" s="282">
        <v>5</v>
      </c>
      <c r="E58" s="284">
        <v>1965</v>
      </c>
      <c r="F58" s="278">
        <v>7.1020700000000006E-2</v>
      </c>
      <c r="G58" s="280">
        <v>692</v>
      </c>
      <c r="H58" s="278">
        <v>0.2789198</v>
      </c>
      <c r="I58" s="186"/>
      <c r="J58" s="186"/>
      <c r="K58" s="312">
        <v>2017</v>
      </c>
      <c r="L58" s="315">
        <v>5</v>
      </c>
      <c r="M58" s="309">
        <v>2156</v>
      </c>
      <c r="N58" s="303">
        <v>6.6139000000000003E-2</v>
      </c>
      <c r="O58" s="309">
        <v>580</v>
      </c>
      <c r="P58" s="303">
        <v>0.25483299999999998</v>
      </c>
      <c r="Q58" s="214"/>
      <c r="R58" s="195"/>
      <c r="S58" s="186"/>
      <c r="T58" s="186"/>
      <c r="U58" s="186"/>
      <c r="V58" s="186"/>
    </row>
    <row r="59" spans="1:22" ht="15.75" thickBot="1" x14ac:dyDescent="0.3">
      <c r="A59" s="186"/>
      <c r="B59" s="186"/>
      <c r="C59" s="289">
        <v>2007</v>
      </c>
      <c r="D59" s="289" t="s">
        <v>150</v>
      </c>
      <c r="E59" s="290">
        <v>9</v>
      </c>
      <c r="F59" s="291">
        <v>3.2529999999999999E-4</v>
      </c>
      <c r="G59" s="292">
        <v>36</v>
      </c>
      <c r="H59" s="291">
        <v>1.45103E-2</v>
      </c>
      <c r="I59" s="186"/>
      <c r="J59" s="186"/>
      <c r="K59" s="313">
        <v>2017</v>
      </c>
      <c r="L59" s="316" t="s">
        <v>150</v>
      </c>
      <c r="M59" s="310">
        <v>51</v>
      </c>
      <c r="N59" s="304">
        <v>1.5644999999999999E-3</v>
      </c>
      <c r="O59" s="310">
        <v>40</v>
      </c>
      <c r="P59" s="304">
        <v>1.7574699999999999E-2</v>
      </c>
      <c r="Q59" s="214"/>
      <c r="R59" s="195"/>
      <c r="S59" s="186"/>
      <c r="T59" s="186"/>
      <c r="U59" s="186"/>
      <c r="V59" s="186"/>
    </row>
    <row r="60" spans="1:22" x14ac:dyDescent="0.25">
      <c r="A60" s="186"/>
      <c r="B60" s="186"/>
      <c r="C60" s="293">
        <v>2008</v>
      </c>
      <c r="D60" s="293" t="s">
        <v>149</v>
      </c>
      <c r="E60" s="294">
        <v>4505</v>
      </c>
      <c r="F60" s="277">
        <v>0.16270000000000001</v>
      </c>
      <c r="G60" s="295">
        <v>55</v>
      </c>
      <c r="H60" s="277">
        <v>2.2213199999999999E-2</v>
      </c>
      <c r="I60" s="186"/>
      <c r="J60" s="186"/>
      <c r="K60" s="321">
        <v>2018</v>
      </c>
      <c r="L60" s="322" t="s">
        <v>149</v>
      </c>
      <c r="M60" s="323">
        <v>4022</v>
      </c>
      <c r="N60" s="324">
        <v>0.1248254</v>
      </c>
      <c r="O60" s="323">
        <v>45</v>
      </c>
      <c r="P60" s="324">
        <v>2.0623300000000001E-2</v>
      </c>
      <c r="Q60" s="214"/>
      <c r="R60" s="195"/>
      <c r="S60" s="186"/>
      <c r="T60" s="186"/>
      <c r="U60" s="186"/>
      <c r="V60" s="186"/>
    </row>
    <row r="61" spans="1:22" x14ac:dyDescent="0.25">
      <c r="A61" s="186"/>
      <c r="B61" s="186"/>
      <c r="C61" s="282">
        <v>2008</v>
      </c>
      <c r="D61" s="282">
        <v>0</v>
      </c>
      <c r="E61" s="284">
        <v>4667</v>
      </c>
      <c r="F61" s="278">
        <v>0.1685507</v>
      </c>
      <c r="G61" s="280">
        <v>125</v>
      </c>
      <c r="H61" s="278">
        <v>5.04847E-2</v>
      </c>
      <c r="I61" s="186"/>
      <c r="J61" s="186"/>
      <c r="K61" s="312">
        <v>2018</v>
      </c>
      <c r="L61" s="315">
        <v>0</v>
      </c>
      <c r="M61" s="309">
        <v>5136</v>
      </c>
      <c r="N61" s="303">
        <v>0.15939909999999999</v>
      </c>
      <c r="O61" s="309">
        <v>57</v>
      </c>
      <c r="P61" s="303">
        <v>2.6122800000000002E-2</v>
      </c>
      <c r="Q61" s="214"/>
      <c r="R61" s="195"/>
      <c r="S61" s="186"/>
      <c r="T61" s="186"/>
      <c r="U61" s="186"/>
      <c r="V61" s="186"/>
    </row>
    <row r="62" spans="1:22" x14ac:dyDescent="0.25">
      <c r="A62" s="186"/>
      <c r="B62" s="186"/>
      <c r="C62" s="282">
        <v>2008</v>
      </c>
      <c r="D62" s="282">
        <v>1</v>
      </c>
      <c r="E62" s="284">
        <v>5097</v>
      </c>
      <c r="F62" s="278">
        <v>0.1840803</v>
      </c>
      <c r="G62" s="280">
        <v>218</v>
      </c>
      <c r="H62" s="278">
        <v>8.8045200000000004E-2</v>
      </c>
      <c r="I62" s="186"/>
      <c r="J62" s="186"/>
      <c r="K62" s="312">
        <v>2018</v>
      </c>
      <c r="L62" s="315">
        <v>1</v>
      </c>
      <c r="M62" s="309">
        <v>6387</v>
      </c>
      <c r="N62" s="303">
        <v>0.19822480000000001</v>
      </c>
      <c r="O62" s="309">
        <v>200</v>
      </c>
      <c r="P62" s="303">
        <v>9.1659000000000004E-2</v>
      </c>
      <c r="Q62" s="214"/>
      <c r="R62" s="195"/>
      <c r="S62" s="186"/>
      <c r="T62" s="186"/>
      <c r="U62" s="186"/>
      <c r="V62" s="186"/>
    </row>
    <row r="63" spans="1:22" x14ac:dyDescent="0.25">
      <c r="A63" s="186"/>
      <c r="B63" s="186"/>
      <c r="C63" s="282">
        <v>2008</v>
      </c>
      <c r="D63" s="282">
        <v>2</v>
      </c>
      <c r="E63" s="284">
        <v>4166</v>
      </c>
      <c r="F63" s="278">
        <v>0.1504569</v>
      </c>
      <c r="G63" s="280">
        <v>282</v>
      </c>
      <c r="H63" s="278">
        <v>0.11389340000000001</v>
      </c>
      <c r="I63" s="186"/>
      <c r="J63" s="186"/>
      <c r="K63" s="312">
        <v>2018</v>
      </c>
      <c r="L63" s="315">
        <v>2</v>
      </c>
      <c r="M63" s="309">
        <v>5445</v>
      </c>
      <c r="N63" s="303">
        <v>0.16898920000000001</v>
      </c>
      <c r="O63" s="309">
        <v>238</v>
      </c>
      <c r="P63" s="303">
        <v>0.1090742</v>
      </c>
      <c r="Q63" s="214"/>
      <c r="R63" s="195"/>
      <c r="S63" s="186"/>
      <c r="T63" s="186"/>
      <c r="U63" s="186"/>
      <c r="V63" s="186"/>
    </row>
    <row r="64" spans="1:22" x14ac:dyDescent="0.25">
      <c r="A64" s="186"/>
      <c r="B64" s="186"/>
      <c r="C64" s="282">
        <v>2008</v>
      </c>
      <c r="D64" s="282">
        <v>3</v>
      </c>
      <c r="E64" s="284">
        <v>3844</v>
      </c>
      <c r="F64" s="278">
        <v>0.1388277</v>
      </c>
      <c r="G64" s="280">
        <v>449</v>
      </c>
      <c r="H64" s="278">
        <v>0.1813409</v>
      </c>
      <c r="I64" s="186"/>
      <c r="J64" s="186"/>
      <c r="K64" s="312">
        <v>2018</v>
      </c>
      <c r="L64" s="315">
        <v>3</v>
      </c>
      <c r="M64" s="309">
        <v>4875</v>
      </c>
      <c r="N64" s="303">
        <v>0.15129880000000001</v>
      </c>
      <c r="O64" s="309">
        <v>404</v>
      </c>
      <c r="P64" s="303">
        <v>0.18515119999999999</v>
      </c>
      <c r="Q64" s="214"/>
      <c r="R64" s="195"/>
      <c r="S64" s="186"/>
      <c r="T64" s="186"/>
      <c r="U64" s="186"/>
      <c r="V64" s="186"/>
    </row>
    <row r="65" spans="1:22" x14ac:dyDescent="0.25">
      <c r="A65" s="186"/>
      <c r="B65" s="186"/>
      <c r="C65" s="282">
        <v>2008</v>
      </c>
      <c r="D65" s="282">
        <v>4</v>
      </c>
      <c r="E65" s="284">
        <v>3461</v>
      </c>
      <c r="F65" s="278">
        <v>0.1249955</v>
      </c>
      <c r="G65" s="280">
        <v>653</v>
      </c>
      <c r="H65" s="278">
        <v>0.26373180000000002</v>
      </c>
      <c r="I65" s="186"/>
      <c r="J65" s="186"/>
      <c r="K65" s="312">
        <v>2018</v>
      </c>
      <c r="L65" s="315">
        <v>4</v>
      </c>
      <c r="M65" s="309">
        <v>4227</v>
      </c>
      <c r="N65" s="303">
        <v>0.13118769999999999</v>
      </c>
      <c r="O65" s="309">
        <v>644</v>
      </c>
      <c r="P65" s="303">
        <v>0.29514210000000002</v>
      </c>
      <c r="Q65" s="214"/>
      <c r="R65" s="195"/>
      <c r="S65" s="186"/>
      <c r="T65" s="186"/>
      <c r="U65" s="186"/>
      <c r="V65" s="186"/>
    </row>
    <row r="66" spans="1:22" x14ac:dyDescent="0.25">
      <c r="A66" s="186"/>
      <c r="B66" s="186"/>
      <c r="C66" s="282">
        <v>2008</v>
      </c>
      <c r="D66" s="282">
        <v>5</v>
      </c>
      <c r="E66" s="284">
        <v>1941</v>
      </c>
      <c r="F66" s="278">
        <v>7.0099999999999996E-2</v>
      </c>
      <c r="G66" s="280">
        <v>673</v>
      </c>
      <c r="H66" s="278">
        <v>0.27180939999999998</v>
      </c>
      <c r="I66" s="186"/>
      <c r="J66" s="186"/>
      <c r="K66" s="312">
        <v>2018</v>
      </c>
      <c r="L66" s="315">
        <v>5</v>
      </c>
      <c r="M66" s="309">
        <v>2066</v>
      </c>
      <c r="N66" s="303">
        <v>6.4119700000000002E-2</v>
      </c>
      <c r="O66" s="309">
        <v>550</v>
      </c>
      <c r="P66" s="303">
        <v>0.25206230000000002</v>
      </c>
      <c r="Q66" s="214"/>
      <c r="R66" s="195"/>
      <c r="S66" s="186"/>
      <c r="T66" s="186"/>
      <c r="U66" s="186"/>
      <c r="V66" s="186"/>
    </row>
    <row r="67" spans="1:22" ht="15.75" thickBot="1" x14ac:dyDescent="0.3">
      <c r="A67" s="186"/>
      <c r="B67" s="186"/>
      <c r="C67" s="283">
        <v>2008</v>
      </c>
      <c r="D67" s="283" t="s">
        <v>150</v>
      </c>
      <c r="E67" s="285">
        <v>8</v>
      </c>
      <c r="F67" s="279">
        <v>2.8889999999999997E-4</v>
      </c>
      <c r="G67" s="281">
        <v>21</v>
      </c>
      <c r="H67" s="279">
        <v>8.4814000000000001E-3</v>
      </c>
      <c r="I67" s="186"/>
      <c r="J67" s="186"/>
      <c r="K67" s="313">
        <v>2018</v>
      </c>
      <c r="L67" s="316" t="s">
        <v>150</v>
      </c>
      <c r="M67" s="310">
        <v>63</v>
      </c>
      <c r="N67" s="304">
        <v>1.9551999999999998E-3</v>
      </c>
      <c r="O67" s="310">
        <v>44</v>
      </c>
      <c r="P67" s="304">
        <v>2.0164999999999999E-2</v>
      </c>
      <c r="Q67" s="214"/>
      <c r="R67" s="195"/>
      <c r="S67" s="186"/>
      <c r="T67" s="186"/>
      <c r="U67" s="186"/>
      <c r="V67" s="186"/>
    </row>
    <row r="68" spans="1:22" x14ac:dyDescent="0.25">
      <c r="A68" s="186"/>
      <c r="B68" s="186"/>
      <c r="C68" s="293">
        <v>2009</v>
      </c>
      <c r="D68" s="293" t="s">
        <v>149</v>
      </c>
      <c r="E68" s="294">
        <v>4642</v>
      </c>
      <c r="F68" s="277">
        <v>0.1654371</v>
      </c>
      <c r="G68" s="295">
        <v>60</v>
      </c>
      <c r="H68" s="277">
        <v>2.4330899999999999E-2</v>
      </c>
      <c r="I68" s="186"/>
      <c r="J68" s="186"/>
      <c r="K68" s="321">
        <v>2019</v>
      </c>
      <c r="L68" s="322" t="s">
        <v>149</v>
      </c>
      <c r="M68" s="323">
        <v>3861</v>
      </c>
      <c r="N68" s="324">
        <v>0.1223733</v>
      </c>
      <c r="O68" s="323">
        <v>19</v>
      </c>
      <c r="P68" s="324">
        <v>9.1832000000000007E-3</v>
      </c>
      <c r="Q68" s="214"/>
      <c r="R68" s="195"/>
      <c r="S68" s="186"/>
      <c r="T68" s="186"/>
      <c r="U68" s="186"/>
      <c r="V68" s="186"/>
    </row>
    <row r="69" spans="1:22" x14ac:dyDescent="0.25">
      <c r="A69" s="186"/>
      <c r="B69" s="186"/>
      <c r="C69" s="282">
        <v>2009</v>
      </c>
      <c r="D69" s="282">
        <v>0</v>
      </c>
      <c r="E69" s="284">
        <v>4481</v>
      </c>
      <c r="F69" s="278">
        <v>0.15969920000000001</v>
      </c>
      <c r="G69" s="280">
        <v>109</v>
      </c>
      <c r="H69" s="278">
        <v>4.42011E-2</v>
      </c>
      <c r="I69" s="186"/>
      <c r="J69" s="186"/>
      <c r="K69" s="311">
        <v>2019</v>
      </c>
      <c r="L69" s="314">
        <v>0</v>
      </c>
      <c r="M69" s="308">
        <v>5558</v>
      </c>
      <c r="N69" s="305">
        <v>0.17615919999999999</v>
      </c>
      <c r="O69" s="308">
        <v>48</v>
      </c>
      <c r="P69" s="305">
        <v>2.3199600000000001E-2</v>
      </c>
      <c r="Q69" s="214"/>
      <c r="R69" s="195"/>
      <c r="S69" s="186"/>
      <c r="T69" s="186"/>
      <c r="U69" s="186"/>
      <c r="V69" s="186"/>
    </row>
    <row r="70" spans="1:22" x14ac:dyDescent="0.25">
      <c r="A70" s="186"/>
      <c r="B70" s="186"/>
      <c r="C70" s="282">
        <v>2009</v>
      </c>
      <c r="D70" s="282">
        <v>1</v>
      </c>
      <c r="E70" s="284">
        <v>5341</v>
      </c>
      <c r="F70" s="278">
        <v>0.19034889999999999</v>
      </c>
      <c r="G70" s="280">
        <v>224</v>
      </c>
      <c r="H70" s="278">
        <v>9.0835399999999997E-2</v>
      </c>
      <c r="I70" s="186"/>
      <c r="J70" s="186"/>
      <c r="K70" s="312">
        <v>2019</v>
      </c>
      <c r="L70" s="315">
        <v>1</v>
      </c>
      <c r="M70" s="309">
        <v>6047</v>
      </c>
      <c r="N70" s="303">
        <v>0.191658</v>
      </c>
      <c r="O70" s="309">
        <v>153</v>
      </c>
      <c r="P70" s="303">
        <v>7.3948799999999995E-2</v>
      </c>
      <c r="Q70" s="214"/>
      <c r="R70" s="195"/>
      <c r="S70" s="186"/>
      <c r="T70" s="186"/>
      <c r="U70" s="186"/>
      <c r="V70" s="186"/>
    </row>
    <row r="71" spans="1:22" x14ac:dyDescent="0.25">
      <c r="A71" s="186"/>
      <c r="B71" s="186"/>
      <c r="C71" s="282">
        <v>2009</v>
      </c>
      <c r="D71" s="282">
        <v>2</v>
      </c>
      <c r="E71" s="284">
        <v>4255</v>
      </c>
      <c r="F71" s="278">
        <v>0.15164469999999999</v>
      </c>
      <c r="G71" s="280">
        <v>313</v>
      </c>
      <c r="H71" s="278">
        <v>0.12692619999999999</v>
      </c>
      <c r="I71" s="186"/>
      <c r="J71" s="186"/>
      <c r="K71" s="312">
        <v>2019</v>
      </c>
      <c r="L71" s="315">
        <v>2</v>
      </c>
      <c r="M71" s="309">
        <v>5101</v>
      </c>
      <c r="N71" s="303">
        <v>0.1616747</v>
      </c>
      <c r="O71" s="309">
        <v>220</v>
      </c>
      <c r="P71" s="303">
        <v>0.1063316</v>
      </c>
      <c r="Q71" s="214"/>
      <c r="R71" s="195"/>
      <c r="S71" s="186"/>
      <c r="T71" s="186"/>
      <c r="U71" s="186"/>
      <c r="V71" s="186"/>
    </row>
    <row r="72" spans="1:22" x14ac:dyDescent="0.25">
      <c r="A72" s="186"/>
      <c r="B72" s="186"/>
      <c r="C72" s="282">
        <v>2009</v>
      </c>
      <c r="D72" s="282">
        <v>3</v>
      </c>
      <c r="E72" s="284">
        <v>3874</v>
      </c>
      <c r="F72" s="278">
        <v>0.1380662</v>
      </c>
      <c r="G72" s="280">
        <v>420</v>
      </c>
      <c r="H72" s="278">
        <v>0.1703163</v>
      </c>
      <c r="I72" s="186"/>
      <c r="J72" s="186"/>
      <c r="K72" s="312">
        <v>2019</v>
      </c>
      <c r="L72" s="315">
        <v>3</v>
      </c>
      <c r="M72" s="309">
        <v>4659</v>
      </c>
      <c r="N72" s="303">
        <v>0.14766570000000001</v>
      </c>
      <c r="O72" s="309">
        <v>414</v>
      </c>
      <c r="P72" s="303">
        <v>0.20009669999999999</v>
      </c>
      <c r="Q72" s="214"/>
      <c r="R72" s="195"/>
      <c r="S72" s="186"/>
      <c r="T72" s="186"/>
      <c r="U72" s="186"/>
      <c r="V72" s="186"/>
    </row>
    <row r="73" spans="1:22" x14ac:dyDescent="0.25">
      <c r="A73" s="186"/>
      <c r="B73" s="186"/>
      <c r="C73" s="282">
        <v>2009</v>
      </c>
      <c r="D73" s="282">
        <v>4</v>
      </c>
      <c r="E73" s="284">
        <v>3470</v>
      </c>
      <c r="F73" s="278">
        <v>0.123668</v>
      </c>
      <c r="G73" s="280">
        <v>695</v>
      </c>
      <c r="H73" s="278">
        <v>0.2818329</v>
      </c>
      <c r="I73" s="186"/>
      <c r="J73" s="186"/>
      <c r="K73" s="312">
        <v>2019</v>
      </c>
      <c r="L73" s="315">
        <v>4</v>
      </c>
      <c r="M73" s="309">
        <v>4232</v>
      </c>
      <c r="N73" s="303">
        <v>0.134132</v>
      </c>
      <c r="O73" s="309">
        <v>630</v>
      </c>
      <c r="P73" s="303">
        <v>0.30449490000000001</v>
      </c>
      <c r="Q73" s="214"/>
      <c r="R73" s="195"/>
      <c r="S73" s="186"/>
      <c r="T73" s="186"/>
      <c r="U73" s="186"/>
      <c r="V73" s="186"/>
    </row>
    <row r="74" spans="1:22" x14ac:dyDescent="0.25">
      <c r="A74" s="186"/>
      <c r="B74" s="186"/>
      <c r="C74" s="282">
        <v>2009</v>
      </c>
      <c r="D74" s="282">
        <v>5</v>
      </c>
      <c r="E74" s="284">
        <v>1986</v>
      </c>
      <c r="F74" s="278">
        <v>7.0779400000000006E-2</v>
      </c>
      <c r="G74" s="280">
        <v>626</v>
      </c>
      <c r="H74" s="278">
        <v>0.25385239999999998</v>
      </c>
      <c r="I74" s="186"/>
      <c r="J74" s="186"/>
      <c r="K74" s="312">
        <v>2019</v>
      </c>
      <c r="L74" s="315">
        <v>5</v>
      </c>
      <c r="M74" s="309">
        <v>2037</v>
      </c>
      <c r="N74" s="303">
        <v>6.4562099999999997E-2</v>
      </c>
      <c r="O74" s="309">
        <v>538</v>
      </c>
      <c r="P74" s="303">
        <v>0.26002900000000001</v>
      </c>
      <c r="Q74" s="214"/>
      <c r="R74" s="195"/>
      <c r="S74" s="186"/>
      <c r="T74" s="186"/>
      <c r="U74" s="186"/>
      <c r="V74" s="186"/>
    </row>
    <row r="75" spans="1:22" ht="15.75" thickBot="1" x14ac:dyDescent="0.3">
      <c r="A75" s="186"/>
      <c r="B75" s="186"/>
      <c r="C75" s="283">
        <v>2009</v>
      </c>
      <c r="D75" s="283" t="s">
        <v>150</v>
      </c>
      <c r="E75" s="285">
        <v>10</v>
      </c>
      <c r="F75" s="279">
        <v>3.5639999999999999E-4</v>
      </c>
      <c r="G75" s="281">
        <v>19</v>
      </c>
      <c r="H75" s="279">
        <v>7.7048000000000004E-3</v>
      </c>
      <c r="I75" s="186"/>
      <c r="J75" s="186"/>
      <c r="K75" s="313">
        <v>2019</v>
      </c>
      <c r="L75" s="316" t="s">
        <v>150</v>
      </c>
      <c r="M75" s="310">
        <v>56</v>
      </c>
      <c r="N75" s="304">
        <v>1.7749E-3</v>
      </c>
      <c r="O75" s="310">
        <v>47</v>
      </c>
      <c r="P75" s="304">
        <v>2.2716299999999998E-2</v>
      </c>
      <c r="Q75" s="214"/>
      <c r="R75" s="195"/>
      <c r="S75" s="186"/>
      <c r="T75" s="186"/>
      <c r="U75" s="186"/>
      <c r="V75" s="186"/>
    </row>
    <row r="76" spans="1:22" x14ac:dyDescent="0.25">
      <c r="A76" s="186"/>
      <c r="B76" s="186"/>
      <c r="C76" s="293">
        <v>2010</v>
      </c>
      <c r="D76" s="293" t="s">
        <v>149</v>
      </c>
      <c r="E76" s="294">
        <v>4982</v>
      </c>
      <c r="F76" s="277">
        <v>0.1731123</v>
      </c>
      <c r="G76" s="295">
        <v>56</v>
      </c>
      <c r="H76" s="277">
        <v>2.2672100000000001E-2</v>
      </c>
      <c r="I76" s="186"/>
      <c r="J76" s="186"/>
      <c r="K76" s="321">
        <v>2020</v>
      </c>
      <c r="L76" s="322" t="s">
        <v>149</v>
      </c>
      <c r="M76" s="323">
        <v>3730</v>
      </c>
      <c r="N76" s="324">
        <v>0.1140533</v>
      </c>
      <c r="O76" s="323">
        <v>31</v>
      </c>
      <c r="P76" s="324">
        <v>1.48539E-2</v>
      </c>
      <c r="Q76" s="214"/>
      <c r="R76" s="195"/>
      <c r="S76" s="186"/>
      <c r="T76" s="186"/>
      <c r="U76" s="186"/>
      <c r="V76" s="186"/>
    </row>
    <row r="77" spans="1:22" x14ac:dyDescent="0.25">
      <c r="A77" s="186"/>
      <c r="B77" s="186"/>
      <c r="C77" s="282">
        <v>2010</v>
      </c>
      <c r="D77" s="282">
        <v>0</v>
      </c>
      <c r="E77" s="284">
        <v>4479</v>
      </c>
      <c r="F77" s="278">
        <v>0.1556343</v>
      </c>
      <c r="G77" s="280">
        <v>108</v>
      </c>
      <c r="H77" s="278">
        <v>4.3724699999999998E-2</v>
      </c>
      <c r="I77" s="186"/>
      <c r="J77" s="186"/>
      <c r="K77" s="312">
        <v>2020</v>
      </c>
      <c r="L77" s="315">
        <v>0</v>
      </c>
      <c r="M77" s="309">
        <v>2832</v>
      </c>
      <c r="N77" s="303">
        <v>8.6594900000000002E-2</v>
      </c>
      <c r="O77" s="309">
        <v>16</v>
      </c>
      <c r="P77" s="303">
        <v>7.6664999999999997E-3</v>
      </c>
      <c r="Q77" s="214"/>
      <c r="R77" s="195"/>
      <c r="S77" s="186"/>
      <c r="T77" s="186"/>
      <c r="U77" s="186"/>
      <c r="V77" s="186"/>
    </row>
    <row r="78" spans="1:22" x14ac:dyDescent="0.25">
      <c r="A78" s="186"/>
      <c r="B78" s="186"/>
      <c r="C78" s="282">
        <v>2010</v>
      </c>
      <c r="D78" s="282">
        <v>1</v>
      </c>
      <c r="E78" s="284">
        <v>5301</v>
      </c>
      <c r="F78" s="278">
        <v>0.18419679999999999</v>
      </c>
      <c r="G78" s="280">
        <v>203</v>
      </c>
      <c r="H78" s="278">
        <v>8.2186200000000001E-2</v>
      </c>
      <c r="I78" s="186"/>
      <c r="J78" s="186"/>
      <c r="K78" s="312">
        <v>2020</v>
      </c>
      <c r="L78" s="315">
        <v>1</v>
      </c>
      <c r="M78" s="309">
        <v>6938</v>
      </c>
      <c r="N78" s="303">
        <v>0.21214530000000001</v>
      </c>
      <c r="O78" s="309">
        <v>183</v>
      </c>
      <c r="P78" s="303">
        <v>8.7685700000000005E-2</v>
      </c>
      <c r="Q78" s="214"/>
      <c r="R78" s="195"/>
      <c r="S78" s="186"/>
      <c r="T78" s="186"/>
      <c r="U78" s="186"/>
      <c r="V78" s="186"/>
    </row>
    <row r="79" spans="1:22" x14ac:dyDescent="0.25">
      <c r="A79" s="186"/>
      <c r="B79" s="186"/>
      <c r="C79" s="282">
        <v>2010</v>
      </c>
      <c r="D79" s="282">
        <v>2</v>
      </c>
      <c r="E79" s="284">
        <v>4403</v>
      </c>
      <c r="F79" s="278">
        <v>0.1529935</v>
      </c>
      <c r="G79" s="280">
        <v>275</v>
      </c>
      <c r="H79" s="278">
        <v>0.111336</v>
      </c>
      <c r="I79" s="186"/>
      <c r="J79" s="186"/>
      <c r="K79" s="312">
        <v>2020</v>
      </c>
      <c r="L79" s="315">
        <v>2</v>
      </c>
      <c r="M79" s="309">
        <v>6188</v>
      </c>
      <c r="N79" s="303">
        <v>0.1892123</v>
      </c>
      <c r="O79" s="309">
        <v>237</v>
      </c>
      <c r="P79" s="303">
        <v>0.1135601</v>
      </c>
      <c r="Q79" s="214"/>
      <c r="R79" s="195"/>
      <c r="S79" s="186"/>
      <c r="T79" s="186"/>
      <c r="U79" s="186"/>
      <c r="V79" s="186"/>
    </row>
    <row r="80" spans="1:22" x14ac:dyDescent="0.25">
      <c r="A80" s="186"/>
      <c r="B80" s="186"/>
      <c r="C80" s="282">
        <v>2010</v>
      </c>
      <c r="D80" s="282">
        <v>3</v>
      </c>
      <c r="E80" s="284">
        <v>3897</v>
      </c>
      <c r="F80" s="278">
        <v>0.13541120000000001</v>
      </c>
      <c r="G80" s="280">
        <v>437</v>
      </c>
      <c r="H80" s="278">
        <v>0.1769231</v>
      </c>
      <c r="I80" s="186"/>
      <c r="J80" s="186"/>
      <c r="K80" s="312">
        <v>2020</v>
      </c>
      <c r="L80" s="315">
        <v>3</v>
      </c>
      <c r="M80" s="309">
        <v>5798</v>
      </c>
      <c r="N80" s="303">
        <v>0.17728720000000001</v>
      </c>
      <c r="O80" s="309">
        <v>444</v>
      </c>
      <c r="P80" s="303">
        <v>0.21274560000000001</v>
      </c>
      <c r="Q80" s="214"/>
      <c r="R80" s="195"/>
      <c r="S80" s="186"/>
      <c r="T80" s="186"/>
      <c r="U80" s="186"/>
      <c r="V80" s="186"/>
    </row>
    <row r="81" spans="1:22" x14ac:dyDescent="0.25">
      <c r="A81" s="186"/>
      <c r="B81" s="186"/>
      <c r="C81" s="282">
        <v>2010</v>
      </c>
      <c r="D81" s="282">
        <v>4</v>
      </c>
      <c r="E81" s="284">
        <v>3681</v>
      </c>
      <c r="F81" s="278">
        <v>0.12790579999999999</v>
      </c>
      <c r="G81" s="280">
        <v>704</v>
      </c>
      <c r="H81" s="278">
        <v>0.2850202</v>
      </c>
      <c r="I81" s="186"/>
      <c r="J81" s="186"/>
      <c r="K81" s="312">
        <v>2020</v>
      </c>
      <c r="L81" s="315">
        <v>4</v>
      </c>
      <c r="M81" s="309">
        <v>4997</v>
      </c>
      <c r="N81" s="303">
        <v>0.15279480000000001</v>
      </c>
      <c r="O81" s="309">
        <v>666</v>
      </c>
      <c r="P81" s="303">
        <v>0.31911840000000002</v>
      </c>
      <c r="Q81" s="214"/>
      <c r="R81" s="195"/>
      <c r="S81" s="186"/>
      <c r="T81" s="186"/>
      <c r="U81" s="186"/>
      <c r="V81" s="186"/>
    </row>
    <row r="82" spans="1:22" x14ac:dyDescent="0.25">
      <c r="A82" s="186"/>
      <c r="B82" s="186"/>
      <c r="C82" s="282">
        <v>2010</v>
      </c>
      <c r="D82" s="282">
        <v>5</v>
      </c>
      <c r="E82" s="284">
        <v>2024</v>
      </c>
      <c r="F82" s="278">
        <v>7.0329100000000005E-2</v>
      </c>
      <c r="G82" s="280">
        <v>657</v>
      </c>
      <c r="H82" s="278">
        <v>0.2659919</v>
      </c>
      <c r="I82" s="186"/>
      <c r="J82" s="186"/>
      <c r="K82" s="312">
        <v>2020</v>
      </c>
      <c r="L82" s="315">
        <v>5</v>
      </c>
      <c r="M82" s="309">
        <v>2167</v>
      </c>
      <c r="N82" s="303">
        <v>6.6261E-2</v>
      </c>
      <c r="O82" s="309">
        <v>474</v>
      </c>
      <c r="P82" s="303">
        <v>0.2271203</v>
      </c>
      <c r="Q82" s="214"/>
      <c r="R82" s="195"/>
      <c r="S82" s="186"/>
      <c r="T82" s="186"/>
      <c r="U82" s="186"/>
      <c r="V82" s="186"/>
    </row>
    <row r="83" spans="1:22" ht="15.75" thickBot="1" x14ac:dyDescent="0.3">
      <c r="A83" s="186"/>
      <c r="B83" s="186"/>
      <c r="C83" s="283">
        <v>2010</v>
      </c>
      <c r="D83" s="283" t="s">
        <v>150</v>
      </c>
      <c r="E83" s="285">
        <v>12</v>
      </c>
      <c r="F83" s="279">
        <v>4.17E-4</v>
      </c>
      <c r="G83" s="281">
        <v>30</v>
      </c>
      <c r="H83" s="279">
        <v>1.2145700000000001E-2</v>
      </c>
      <c r="I83" s="186"/>
      <c r="J83" s="186"/>
      <c r="K83" s="313">
        <v>2020</v>
      </c>
      <c r="L83" s="316" t="s">
        <v>150</v>
      </c>
      <c r="M83" s="310">
        <v>54</v>
      </c>
      <c r="N83" s="304">
        <v>1.6512E-3</v>
      </c>
      <c r="O83" s="310">
        <v>36</v>
      </c>
      <c r="P83" s="304">
        <v>1.72496E-2</v>
      </c>
      <c r="Q83" s="214"/>
      <c r="R83" s="195"/>
      <c r="S83" s="186"/>
      <c r="T83" s="186"/>
      <c r="U83" s="186"/>
      <c r="V83" s="186"/>
    </row>
    <row r="84" spans="1:22" x14ac:dyDescent="0.25">
      <c r="A84" s="186"/>
      <c r="B84" s="186"/>
      <c r="C84" s="293">
        <v>2011</v>
      </c>
      <c r="D84" s="293" t="s">
        <v>149</v>
      </c>
      <c r="E84" s="294">
        <v>4861</v>
      </c>
      <c r="F84" s="277">
        <v>0.1682997</v>
      </c>
      <c r="G84" s="295">
        <v>44</v>
      </c>
      <c r="H84" s="277">
        <v>1.8055000000000002E-2</v>
      </c>
      <c r="I84" s="186"/>
      <c r="J84" s="186"/>
      <c r="K84" s="321">
        <v>2021</v>
      </c>
      <c r="L84" s="322" t="s">
        <v>149</v>
      </c>
      <c r="M84" s="323">
        <v>3924</v>
      </c>
      <c r="N84" s="324">
        <v>0.1128494</v>
      </c>
      <c r="O84" s="323">
        <v>39</v>
      </c>
      <c r="P84" s="324">
        <v>1.8624600000000002E-2</v>
      </c>
      <c r="Q84" s="214"/>
      <c r="R84" s="195"/>
      <c r="S84" s="186"/>
      <c r="T84" s="186"/>
      <c r="U84" s="186"/>
      <c r="V84" s="186"/>
    </row>
    <row r="85" spans="1:22" x14ac:dyDescent="0.25">
      <c r="A85" s="186"/>
      <c r="B85" s="186"/>
      <c r="C85" s="282">
        <v>2011</v>
      </c>
      <c r="D85" s="282">
        <v>0</v>
      </c>
      <c r="E85" s="284">
        <v>4019</v>
      </c>
      <c r="F85" s="278">
        <v>0.13914760000000001</v>
      </c>
      <c r="G85" s="280">
        <v>92</v>
      </c>
      <c r="H85" s="278">
        <v>3.7751300000000002E-2</v>
      </c>
      <c r="I85" s="186"/>
      <c r="J85" s="186"/>
      <c r="K85" s="312">
        <v>2021</v>
      </c>
      <c r="L85" s="315">
        <v>0</v>
      </c>
      <c r="M85" s="309">
        <v>3193</v>
      </c>
      <c r="N85" s="303">
        <v>9.18268E-2</v>
      </c>
      <c r="O85" s="309">
        <v>10</v>
      </c>
      <c r="P85" s="303">
        <v>4.7755000000000002E-3</v>
      </c>
      <c r="Q85" s="214"/>
      <c r="R85" s="195"/>
      <c r="S85" s="186"/>
      <c r="T85" s="186"/>
      <c r="U85" s="186"/>
      <c r="V85" s="186"/>
    </row>
    <row r="86" spans="1:22" x14ac:dyDescent="0.25">
      <c r="A86" s="186"/>
      <c r="B86" s="186"/>
      <c r="C86" s="282">
        <v>2011</v>
      </c>
      <c r="D86" s="282">
        <v>1</v>
      </c>
      <c r="E86" s="284">
        <v>5507</v>
      </c>
      <c r="F86" s="278">
        <v>0.1906658</v>
      </c>
      <c r="G86" s="280">
        <v>241</v>
      </c>
      <c r="H86" s="278">
        <v>9.8892099999999997E-2</v>
      </c>
      <c r="I86" s="186"/>
      <c r="J86" s="186"/>
      <c r="K86" s="312">
        <v>2021</v>
      </c>
      <c r="L86" s="315">
        <v>1</v>
      </c>
      <c r="M86" s="309">
        <v>7274</v>
      </c>
      <c r="N86" s="303">
        <v>0.2091913</v>
      </c>
      <c r="O86" s="309">
        <v>184</v>
      </c>
      <c r="P86" s="303">
        <v>8.7870100000000007E-2</v>
      </c>
      <c r="Q86" s="214"/>
      <c r="R86" s="195"/>
      <c r="S86" s="186"/>
      <c r="T86" s="186"/>
      <c r="U86" s="186"/>
      <c r="V86" s="186"/>
    </row>
    <row r="87" spans="1:22" x14ac:dyDescent="0.25">
      <c r="A87" s="186"/>
      <c r="B87" s="186"/>
      <c r="C87" s="282">
        <v>2011</v>
      </c>
      <c r="D87" s="282">
        <v>2</v>
      </c>
      <c r="E87" s="284">
        <v>4435</v>
      </c>
      <c r="F87" s="278">
        <v>0.15355050000000001</v>
      </c>
      <c r="G87" s="280">
        <v>279</v>
      </c>
      <c r="H87" s="278">
        <v>0.114485</v>
      </c>
      <c r="I87" s="186"/>
      <c r="J87" s="186"/>
      <c r="K87" s="312">
        <v>2021</v>
      </c>
      <c r="L87" s="315">
        <v>2</v>
      </c>
      <c r="M87" s="309">
        <v>7069</v>
      </c>
      <c r="N87" s="303">
        <v>0.2032958</v>
      </c>
      <c r="O87" s="309">
        <v>305</v>
      </c>
      <c r="P87" s="303">
        <v>0.14565429999999999</v>
      </c>
      <c r="Q87" s="214"/>
      <c r="R87" s="195"/>
      <c r="S87" s="186"/>
      <c r="T87" s="186"/>
      <c r="U87" s="186"/>
      <c r="V87" s="186"/>
    </row>
    <row r="88" spans="1:22" x14ac:dyDescent="0.25">
      <c r="A88" s="186"/>
      <c r="B88" s="186"/>
      <c r="C88" s="282">
        <v>2011</v>
      </c>
      <c r="D88" s="282">
        <v>3</v>
      </c>
      <c r="E88" s="284">
        <v>4091</v>
      </c>
      <c r="F88" s="278">
        <v>0.1416404</v>
      </c>
      <c r="G88" s="280">
        <v>439</v>
      </c>
      <c r="H88" s="278">
        <v>0.18013950000000001</v>
      </c>
      <c r="I88" s="186"/>
      <c r="J88" s="186"/>
      <c r="K88" s="312">
        <v>2021</v>
      </c>
      <c r="L88" s="315">
        <v>3</v>
      </c>
      <c r="M88" s="309">
        <v>6254</v>
      </c>
      <c r="N88" s="303">
        <v>0.1798574</v>
      </c>
      <c r="O88" s="309">
        <v>446</v>
      </c>
      <c r="P88" s="303">
        <v>0.2129895</v>
      </c>
      <c r="Q88" s="214"/>
      <c r="R88" s="195"/>
      <c r="S88" s="186"/>
      <c r="T88" s="186"/>
      <c r="U88" s="186"/>
      <c r="V88" s="186"/>
    </row>
    <row r="89" spans="1:22" x14ac:dyDescent="0.25">
      <c r="A89" s="186"/>
      <c r="B89" s="186"/>
      <c r="C89" s="282">
        <v>2011</v>
      </c>
      <c r="D89" s="282">
        <v>4</v>
      </c>
      <c r="E89" s="284">
        <v>3773</v>
      </c>
      <c r="F89" s="278">
        <v>0.13063050000000001</v>
      </c>
      <c r="G89" s="280">
        <v>684</v>
      </c>
      <c r="H89" s="278">
        <v>0.28067300000000001</v>
      </c>
      <c r="I89" s="186"/>
      <c r="J89" s="186"/>
      <c r="K89" s="312">
        <v>2021</v>
      </c>
      <c r="L89" s="315">
        <v>4</v>
      </c>
      <c r="M89" s="309">
        <v>5037</v>
      </c>
      <c r="N89" s="303">
        <v>0.14485790000000001</v>
      </c>
      <c r="O89" s="309">
        <v>653</v>
      </c>
      <c r="P89" s="303">
        <v>0.31184339999999999</v>
      </c>
      <c r="Q89" s="214"/>
      <c r="R89" s="195"/>
      <c r="S89" s="186"/>
      <c r="T89" s="186"/>
      <c r="U89" s="186"/>
      <c r="V89" s="186"/>
    </row>
    <row r="90" spans="1:22" x14ac:dyDescent="0.25">
      <c r="A90" s="186"/>
      <c r="B90" s="186"/>
      <c r="C90" s="282">
        <v>2011</v>
      </c>
      <c r="D90" s="282">
        <v>5</v>
      </c>
      <c r="E90" s="284">
        <v>2175</v>
      </c>
      <c r="F90" s="278">
        <v>7.5303800000000004E-2</v>
      </c>
      <c r="G90" s="280">
        <v>621</v>
      </c>
      <c r="H90" s="278">
        <v>0.25482149999999998</v>
      </c>
      <c r="I90" s="186"/>
      <c r="J90" s="186"/>
      <c r="K90" s="312">
        <v>2021</v>
      </c>
      <c r="L90" s="315">
        <v>5</v>
      </c>
      <c r="M90" s="309">
        <v>1962</v>
      </c>
      <c r="N90" s="303">
        <v>5.6424700000000001E-2</v>
      </c>
      <c r="O90" s="309">
        <v>419</v>
      </c>
      <c r="P90" s="303">
        <v>0.20009550000000001</v>
      </c>
      <c r="Q90" s="214"/>
      <c r="R90" s="195"/>
      <c r="S90" s="186"/>
      <c r="T90" s="186"/>
      <c r="U90" s="186"/>
      <c r="V90" s="186"/>
    </row>
    <row r="91" spans="1:22" ht="15.75" thickBot="1" x14ac:dyDescent="0.3">
      <c r="A91" s="186"/>
      <c r="B91" s="186"/>
      <c r="C91" s="283">
        <v>2011</v>
      </c>
      <c r="D91" s="283" t="s">
        <v>150</v>
      </c>
      <c r="E91" s="285">
        <v>22</v>
      </c>
      <c r="F91" s="279">
        <v>7.6170000000000003E-4</v>
      </c>
      <c r="G91" s="281">
        <v>37</v>
      </c>
      <c r="H91" s="279">
        <v>1.5182599999999999E-2</v>
      </c>
      <c r="I91" s="186"/>
      <c r="J91" s="186"/>
      <c r="K91" s="313">
        <v>2021</v>
      </c>
      <c r="L91" s="316" t="s">
        <v>150</v>
      </c>
      <c r="M91" s="310">
        <v>59</v>
      </c>
      <c r="N91" s="304">
        <v>1.6968E-3</v>
      </c>
      <c r="O91" s="310">
        <v>38</v>
      </c>
      <c r="P91" s="304">
        <v>1.8147099999999999E-2</v>
      </c>
      <c r="Q91" s="214"/>
      <c r="R91" s="195"/>
      <c r="S91" s="186"/>
      <c r="T91" s="186"/>
      <c r="U91" s="186"/>
      <c r="V91" s="186"/>
    </row>
    <row r="92" spans="1:22" x14ac:dyDescent="0.25">
      <c r="A92" s="186"/>
      <c r="B92" s="186"/>
      <c r="C92" s="194"/>
      <c r="D92" s="194"/>
      <c r="E92" s="214"/>
      <c r="F92" s="195"/>
      <c r="G92" s="214"/>
      <c r="H92" s="195"/>
      <c r="I92" s="186"/>
      <c r="J92" s="186"/>
      <c r="Q92" s="214"/>
      <c r="R92" s="195"/>
      <c r="S92" s="186"/>
      <c r="T92" s="186"/>
      <c r="U92" s="186"/>
      <c r="V92" s="186"/>
    </row>
    <row r="93" spans="1:22" x14ac:dyDescent="0.25">
      <c r="A93" s="186"/>
      <c r="B93" s="186"/>
      <c r="C93" s="327" t="s">
        <v>151</v>
      </c>
      <c r="D93" s="194"/>
      <c r="E93" s="214"/>
      <c r="F93" s="195"/>
      <c r="G93" s="214"/>
      <c r="H93" s="195"/>
      <c r="I93" s="186"/>
      <c r="J93" s="186"/>
      <c r="K93" s="186"/>
      <c r="L93" s="186"/>
      <c r="M93" s="194"/>
      <c r="N93" s="194"/>
      <c r="O93" s="214"/>
      <c r="P93" s="195"/>
      <c r="Q93" s="214"/>
      <c r="R93" s="195"/>
      <c r="S93" s="186"/>
      <c r="T93" s="186"/>
      <c r="U93" s="186"/>
      <c r="V93" s="186"/>
    </row>
    <row r="94" spans="1:22" x14ac:dyDescent="0.25">
      <c r="A94" s="186"/>
      <c r="B94" s="186"/>
      <c r="C94" s="186"/>
      <c r="D94" s="186"/>
      <c r="E94" s="186"/>
      <c r="F94" s="186"/>
      <c r="G94" s="186"/>
      <c r="H94" s="186"/>
      <c r="I94" s="186"/>
      <c r="J94" s="186"/>
      <c r="K94" s="186"/>
      <c r="L94" s="186"/>
      <c r="M94" s="194"/>
      <c r="N94" s="194"/>
      <c r="O94" s="214"/>
      <c r="P94" s="195"/>
      <c r="Q94" s="214"/>
      <c r="R94" s="195"/>
      <c r="S94" s="186"/>
      <c r="T94" s="186"/>
      <c r="U94" s="186"/>
      <c r="V94" s="186"/>
    </row>
  </sheetData>
  <sheetProtection algorithmName="SHA-512" hashValue="iAsSrsUsasCKOAHEqvvjED4jCiw9fAAB3g4TsLzdzlozs5KUf7NCFHzRC7Yr7RVqYOMXicE11FrqbvE5mxNvZQ==" saltValue="L0jukIBEFD2tlNh+FiyE+g==" spinCount="100000" sheet="1" objects="1" scenarios="1"/>
  <mergeCells count="19">
    <mergeCell ref="O10:P10"/>
    <mergeCell ref="U11:V11"/>
    <mergeCell ref="B4:U5"/>
    <mergeCell ref="C10:C11"/>
    <mergeCell ref="D10:D11"/>
    <mergeCell ref="E10:F10"/>
    <mergeCell ref="G10:H10"/>
    <mergeCell ref="S11:T11"/>
    <mergeCell ref="A13:A22"/>
    <mergeCell ref="A23:A30"/>
    <mergeCell ref="C18:C19"/>
    <mergeCell ref="D18:D19"/>
    <mergeCell ref="E18:E19"/>
    <mergeCell ref="F18:F19"/>
    <mergeCell ref="G18:G19"/>
    <mergeCell ref="H18:H19"/>
    <mergeCell ref="I11:J11"/>
    <mergeCell ref="B7:M8"/>
    <mergeCell ref="M10:N10"/>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53A45-5DA1-4499-89A0-BC7847E1F8CC}">
  <dimension ref="A1:X90"/>
  <sheetViews>
    <sheetView zoomScale="110" zoomScaleNormal="110" workbookViewId="0">
      <selection activeCell="B17" sqref="B17:P17"/>
    </sheetView>
  </sheetViews>
  <sheetFormatPr defaultRowHeight="15" x14ac:dyDescent="0.25"/>
  <cols>
    <col min="1" max="1" width="11.7109375" customWidth="1"/>
    <col min="4" max="4" width="12" customWidth="1"/>
    <col min="8" max="8" width="8.28515625" customWidth="1"/>
    <col min="10" max="10" width="14" customWidth="1"/>
    <col min="14" max="14" width="7.42578125" customWidth="1"/>
    <col min="16" max="16" width="10.140625" customWidth="1"/>
  </cols>
  <sheetData>
    <row r="1" spans="1:24" ht="15" customHeight="1" x14ac:dyDescent="0.25">
      <c r="A1" s="565" t="s">
        <v>121</v>
      </c>
      <c r="B1" s="559" t="s">
        <v>153</v>
      </c>
      <c r="C1" s="559"/>
      <c r="D1" s="559"/>
      <c r="E1" s="559"/>
      <c r="F1" s="559"/>
      <c r="G1" s="559"/>
      <c r="H1" s="559"/>
      <c r="I1" s="559"/>
      <c r="J1" s="559"/>
      <c r="K1" s="559"/>
      <c r="L1" s="559"/>
      <c r="M1" s="559"/>
      <c r="N1" s="559"/>
      <c r="O1" s="559"/>
      <c r="P1" s="559"/>
      <c r="Q1" s="192"/>
      <c r="R1" s="192"/>
      <c r="S1" s="192"/>
      <c r="T1" s="192"/>
      <c r="U1" s="192"/>
      <c r="V1" s="192"/>
      <c r="W1" s="192"/>
      <c r="X1" s="192"/>
    </row>
    <row r="2" spans="1:24" ht="7.5" customHeight="1" x14ac:dyDescent="0.25">
      <c r="A2" s="565"/>
      <c r="B2" s="559"/>
      <c r="C2" s="559"/>
      <c r="D2" s="559"/>
      <c r="E2" s="559"/>
      <c r="F2" s="559"/>
      <c r="G2" s="559"/>
      <c r="H2" s="559"/>
      <c r="I2" s="559"/>
      <c r="J2" s="559"/>
      <c r="K2" s="559"/>
      <c r="L2" s="559"/>
      <c r="M2" s="559"/>
      <c r="N2" s="559"/>
      <c r="O2" s="559"/>
      <c r="P2" s="559"/>
      <c r="Q2" s="192"/>
      <c r="R2" s="192"/>
      <c r="S2" s="192"/>
      <c r="T2" s="192"/>
      <c r="U2" s="192"/>
      <c r="V2" s="192"/>
      <c r="W2" s="192"/>
      <c r="X2" s="192"/>
    </row>
    <row r="3" spans="1:24" s="338" customFormat="1" ht="17.25" customHeight="1" x14ac:dyDescent="0.25">
      <c r="A3" s="302"/>
      <c r="B3" s="559" t="s">
        <v>189</v>
      </c>
      <c r="C3" s="559"/>
      <c r="D3" s="559"/>
      <c r="E3" s="559"/>
      <c r="F3" s="559"/>
      <c r="G3" s="559"/>
      <c r="H3" s="559"/>
      <c r="I3" s="559"/>
      <c r="J3" s="559"/>
      <c r="K3" s="559"/>
      <c r="L3" s="559"/>
      <c r="M3" s="559"/>
      <c r="N3" s="559"/>
      <c r="O3" s="559"/>
      <c r="P3" s="559"/>
      <c r="Q3" s="340"/>
      <c r="R3" s="340"/>
      <c r="S3" s="340"/>
      <c r="T3" s="340"/>
      <c r="U3" s="340"/>
      <c r="V3" s="340"/>
      <c r="W3" s="340"/>
      <c r="X3" s="340"/>
    </row>
    <row r="4" spans="1:24" s="338" customFormat="1" ht="16.5" customHeight="1" x14ac:dyDescent="0.25">
      <c r="A4" s="302"/>
      <c r="B4" s="559" t="s">
        <v>188</v>
      </c>
      <c r="C4" s="559"/>
      <c r="D4" s="559"/>
      <c r="E4" s="559"/>
      <c r="F4" s="559"/>
      <c r="G4" s="559"/>
      <c r="H4" s="559"/>
      <c r="I4" s="559"/>
      <c r="J4" s="559"/>
      <c r="K4" s="559"/>
      <c r="L4" s="559"/>
      <c r="M4" s="559"/>
      <c r="N4" s="559"/>
      <c r="O4" s="559"/>
      <c r="P4" s="559"/>
      <c r="Q4" s="340"/>
      <c r="R4" s="340"/>
      <c r="S4" s="340"/>
      <c r="T4" s="340"/>
      <c r="U4" s="340"/>
      <c r="V4" s="340"/>
      <c r="W4" s="340"/>
      <c r="X4" s="340"/>
    </row>
    <row r="5" spans="1:24" x14ac:dyDescent="0.25">
      <c r="B5" s="298"/>
      <c r="C5" s="298"/>
      <c r="D5" s="298"/>
      <c r="E5" s="298"/>
      <c r="F5" s="298"/>
      <c r="G5" s="298"/>
      <c r="H5" s="298"/>
      <c r="I5" s="298"/>
      <c r="J5" s="298"/>
      <c r="K5" s="298"/>
      <c r="N5" s="344"/>
      <c r="O5" s="340"/>
      <c r="P5" s="340"/>
      <c r="Q5" s="340"/>
      <c r="R5" s="340"/>
      <c r="S5" s="340"/>
      <c r="T5" s="340"/>
      <c r="U5" s="340"/>
      <c r="V5" s="340"/>
      <c r="W5" s="340"/>
      <c r="X5" s="340"/>
    </row>
    <row r="6" spans="1:24" ht="22.5" customHeight="1" x14ac:dyDescent="0.25">
      <c r="A6" s="565" t="s">
        <v>142</v>
      </c>
      <c r="B6" s="568" t="s">
        <v>154</v>
      </c>
      <c r="C6" s="568"/>
      <c r="D6" s="568"/>
      <c r="E6" s="568"/>
      <c r="F6" s="568"/>
      <c r="G6" s="568"/>
      <c r="H6" s="568"/>
      <c r="I6" s="568"/>
      <c r="J6" s="568"/>
      <c r="K6" s="568"/>
      <c r="L6" s="568"/>
      <c r="M6" s="568"/>
      <c r="N6" s="568"/>
      <c r="O6" s="568"/>
      <c r="P6" s="568"/>
      <c r="X6" s="340"/>
    </row>
    <row r="7" spans="1:24" x14ac:dyDescent="0.25">
      <c r="A7" s="565"/>
      <c r="B7" s="568"/>
      <c r="C7" s="568"/>
      <c r="D7" s="568"/>
      <c r="E7" s="568"/>
      <c r="F7" s="568"/>
      <c r="G7" s="568"/>
      <c r="H7" s="568"/>
      <c r="I7" s="568"/>
      <c r="J7" s="568"/>
      <c r="K7" s="568"/>
      <c r="L7" s="568"/>
      <c r="M7" s="568"/>
      <c r="N7" s="568"/>
      <c r="O7" s="568"/>
      <c r="P7" s="568"/>
      <c r="X7" s="340"/>
    </row>
    <row r="8" spans="1:24" s="352" customFormat="1" x14ac:dyDescent="0.25">
      <c r="A8" s="302"/>
      <c r="B8" s="551" t="s">
        <v>190</v>
      </c>
      <c r="C8" s="551"/>
      <c r="D8" s="551"/>
      <c r="E8" s="551"/>
      <c r="F8" s="551"/>
      <c r="G8" s="551"/>
      <c r="H8" s="551"/>
      <c r="I8" s="551"/>
      <c r="J8" s="551"/>
      <c r="K8" s="551"/>
      <c r="L8" s="551"/>
      <c r="M8" s="551"/>
      <c r="X8" s="353"/>
    </row>
    <row r="9" spans="1:24" s="352" customFormat="1" x14ac:dyDescent="0.25">
      <c r="A9" s="302"/>
      <c r="B9" s="356" t="s">
        <v>191</v>
      </c>
      <c r="C9" s="193"/>
      <c r="D9" s="193"/>
      <c r="E9" s="193"/>
      <c r="F9" s="193"/>
      <c r="G9" s="193"/>
      <c r="H9" s="193"/>
      <c r="I9" s="193"/>
      <c r="J9" s="193"/>
      <c r="K9" s="193"/>
      <c r="L9" s="193"/>
      <c r="M9" s="270"/>
      <c r="X9" s="353"/>
    </row>
    <row r="10" spans="1:24" s="350" customFormat="1" x14ac:dyDescent="0.25">
      <c r="A10" s="302"/>
      <c r="B10" s="356" t="s">
        <v>181</v>
      </c>
      <c r="C10" s="355"/>
      <c r="D10" s="355"/>
      <c r="E10" s="355"/>
      <c r="F10" s="355"/>
      <c r="G10" s="355"/>
      <c r="H10" s="355"/>
      <c r="I10" s="355"/>
      <c r="J10" s="355"/>
      <c r="K10" s="355"/>
      <c r="L10" s="355"/>
      <c r="M10" s="270"/>
      <c r="X10" s="351"/>
    </row>
    <row r="11" spans="1:24" s="483" customFormat="1" x14ac:dyDescent="0.25">
      <c r="A11" s="474" t="s">
        <v>274</v>
      </c>
      <c r="B11" s="356"/>
      <c r="C11" s="491"/>
      <c r="D11" s="491"/>
      <c r="E11" s="491"/>
      <c r="F11" s="491"/>
      <c r="G11" s="491"/>
      <c r="H11" s="491"/>
      <c r="I11" s="491"/>
      <c r="J11" s="491"/>
      <c r="K11" s="491"/>
      <c r="L11" s="491"/>
      <c r="M11" s="472"/>
      <c r="X11" s="491"/>
    </row>
    <row r="12" spans="1:24" s="483" customFormat="1" ht="15" customHeight="1" x14ac:dyDescent="0.25">
      <c r="A12" s="483" t="s">
        <v>258</v>
      </c>
      <c r="B12" s="559" t="s">
        <v>259</v>
      </c>
      <c r="C12" s="559"/>
      <c r="D12" s="559"/>
      <c r="E12" s="559"/>
      <c r="F12" s="559"/>
      <c r="G12" s="559"/>
      <c r="H12" s="559"/>
      <c r="I12" s="559"/>
      <c r="J12" s="559"/>
      <c r="K12" s="559"/>
      <c r="L12" s="559"/>
      <c r="M12" s="559"/>
      <c r="N12" s="559"/>
      <c r="O12" s="559"/>
      <c r="P12" s="559"/>
      <c r="X12" s="491"/>
    </row>
    <row r="13" spans="1:24" s="483" customFormat="1" x14ac:dyDescent="0.25">
      <c r="B13" s="192"/>
      <c r="C13" s="192"/>
      <c r="D13" s="192"/>
      <c r="E13" s="192"/>
      <c r="F13" s="192"/>
      <c r="G13" s="192"/>
      <c r="H13" s="192"/>
      <c r="I13" s="192"/>
      <c r="J13" s="192"/>
      <c r="K13" s="192"/>
      <c r="L13" s="192"/>
      <c r="M13" s="192"/>
      <c r="N13" s="192"/>
      <c r="O13" s="192"/>
      <c r="P13" s="192"/>
      <c r="X13" s="491"/>
    </row>
    <row r="14" spans="1:24" s="483" customFormat="1" ht="15" customHeight="1" x14ac:dyDescent="0.25">
      <c r="B14" s="551" t="s">
        <v>260</v>
      </c>
      <c r="C14" s="551"/>
      <c r="D14" s="551"/>
      <c r="E14" s="551"/>
      <c r="F14" s="551"/>
      <c r="G14" s="551"/>
      <c r="H14" s="551"/>
      <c r="I14" s="551"/>
      <c r="J14" s="551"/>
      <c r="K14" s="551"/>
      <c r="L14" s="551"/>
      <c r="M14" s="551"/>
      <c r="N14" s="551"/>
      <c r="O14" s="551"/>
      <c r="P14" s="551"/>
      <c r="X14" s="491"/>
    </row>
    <row r="15" spans="1:24" s="483" customFormat="1" x14ac:dyDescent="0.25">
      <c r="B15" s="551"/>
      <c r="C15" s="551"/>
      <c r="D15" s="551"/>
      <c r="E15" s="551"/>
      <c r="F15" s="551"/>
      <c r="G15" s="551"/>
      <c r="H15" s="551"/>
      <c r="I15" s="551"/>
      <c r="J15" s="551"/>
      <c r="K15" s="551"/>
      <c r="L15" s="551"/>
      <c r="M15" s="551"/>
      <c r="N15" s="551"/>
      <c r="O15" s="551"/>
      <c r="P15" s="551"/>
      <c r="X15" s="491"/>
    </row>
    <row r="16" spans="1:24" s="483" customFormat="1" x14ac:dyDescent="0.25">
      <c r="B16" s="193"/>
      <c r="C16" s="193"/>
      <c r="D16" s="193"/>
      <c r="E16" s="193"/>
      <c r="F16" s="193"/>
      <c r="G16" s="193"/>
      <c r="H16" s="193"/>
      <c r="I16" s="193"/>
      <c r="J16" s="193"/>
      <c r="K16" s="193"/>
      <c r="L16" s="193"/>
      <c r="M16" s="472"/>
      <c r="X16" s="491"/>
    </row>
    <row r="17" spans="1:24" s="483" customFormat="1" ht="15" customHeight="1" x14ac:dyDescent="0.25">
      <c r="A17" s="483" t="s">
        <v>261</v>
      </c>
      <c r="B17" s="559" t="s">
        <v>262</v>
      </c>
      <c r="C17" s="559"/>
      <c r="D17" s="559"/>
      <c r="E17" s="559"/>
      <c r="F17" s="559"/>
      <c r="G17" s="559"/>
      <c r="H17" s="559"/>
      <c r="I17" s="559"/>
      <c r="J17" s="559"/>
      <c r="K17" s="559"/>
      <c r="L17" s="559"/>
      <c r="M17" s="559"/>
      <c r="N17" s="559"/>
      <c r="O17" s="559"/>
      <c r="P17" s="559"/>
      <c r="X17" s="491"/>
    </row>
    <row r="18" spans="1:24" s="483" customFormat="1" x14ac:dyDescent="0.25">
      <c r="B18" s="192"/>
      <c r="C18" s="192"/>
      <c r="D18" s="192"/>
      <c r="E18" s="192"/>
      <c r="F18" s="192"/>
      <c r="G18" s="192"/>
      <c r="H18" s="192"/>
      <c r="I18" s="192"/>
      <c r="J18" s="192"/>
      <c r="K18" s="192"/>
      <c r="L18" s="192"/>
      <c r="M18" s="192"/>
      <c r="N18" s="192"/>
      <c r="O18" s="192"/>
      <c r="P18" s="192"/>
      <c r="X18" s="491"/>
    </row>
    <row r="19" spans="1:24" s="483" customFormat="1" ht="15" customHeight="1" x14ac:dyDescent="0.25">
      <c r="B19" s="567" t="s">
        <v>263</v>
      </c>
      <c r="C19" s="567"/>
      <c r="D19" s="567"/>
      <c r="E19" s="567"/>
      <c r="F19" s="567"/>
      <c r="G19" s="567"/>
      <c r="H19" s="567"/>
      <c r="I19" s="567"/>
      <c r="J19" s="567"/>
      <c r="K19" s="567"/>
      <c r="L19" s="567"/>
      <c r="M19" s="567"/>
      <c r="N19" s="567"/>
      <c r="O19" s="567"/>
      <c r="P19" s="567"/>
      <c r="X19" s="491"/>
    </row>
    <row r="20" spans="1:24" s="483" customFormat="1" x14ac:dyDescent="0.25">
      <c r="B20" s="567"/>
      <c r="C20" s="567"/>
      <c r="D20" s="567"/>
      <c r="E20" s="567"/>
      <c r="F20" s="567"/>
      <c r="G20" s="567"/>
      <c r="H20" s="567"/>
      <c r="I20" s="567"/>
      <c r="J20" s="567"/>
      <c r="K20" s="567"/>
      <c r="L20" s="567"/>
      <c r="M20" s="567"/>
      <c r="N20" s="567"/>
      <c r="O20" s="567"/>
      <c r="P20" s="567"/>
      <c r="X20" s="491"/>
    </row>
    <row r="21" spans="1:24" s="483" customFormat="1" x14ac:dyDescent="0.25">
      <c r="B21" s="476"/>
      <c r="C21" s="476"/>
      <c r="D21" s="476"/>
      <c r="E21" s="476"/>
      <c r="F21" s="476"/>
      <c r="G21" s="476"/>
      <c r="H21" s="476"/>
      <c r="I21" s="476"/>
      <c r="J21" s="476"/>
      <c r="K21" s="476"/>
      <c r="L21" s="476"/>
      <c r="M21" s="472"/>
      <c r="X21" s="491"/>
    </row>
    <row r="22" spans="1:24" s="483" customFormat="1" ht="15" customHeight="1" x14ac:dyDescent="0.25">
      <c r="A22" s="483" t="s">
        <v>264</v>
      </c>
      <c r="B22" s="559" t="s">
        <v>265</v>
      </c>
      <c r="C22" s="559"/>
      <c r="D22" s="559"/>
      <c r="E22" s="559"/>
      <c r="F22" s="559"/>
      <c r="G22" s="559"/>
      <c r="H22" s="559"/>
      <c r="I22" s="559"/>
      <c r="J22" s="559"/>
      <c r="K22" s="559"/>
      <c r="L22" s="559"/>
      <c r="M22" s="559"/>
      <c r="N22" s="559"/>
      <c r="O22" s="559"/>
      <c r="P22" s="559"/>
      <c r="X22" s="491"/>
    </row>
    <row r="23" spans="1:24" s="483" customFormat="1" x14ac:dyDescent="0.25">
      <c r="B23" s="192"/>
      <c r="C23" s="192"/>
      <c r="D23" s="192"/>
      <c r="E23" s="192"/>
      <c r="F23" s="192"/>
      <c r="G23" s="192"/>
      <c r="H23" s="192"/>
      <c r="I23" s="192"/>
      <c r="J23" s="192"/>
      <c r="K23" s="192"/>
      <c r="L23" s="192"/>
      <c r="M23" s="192"/>
      <c r="N23" s="192"/>
      <c r="O23" s="192"/>
      <c r="P23" s="192"/>
      <c r="X23" s="491"/>
    </row>
    <row r="24" spans="1:24" s="483" customFormat="1" ht="15" customHeight="1" x14ac:dyDescent="0.25">
      <c r="B24" s="551" t="s">
        <v>266</v>
      </c>
      <c r="C24" s="551"/>
      <c r="D24" s="551"/>
      <c r="E24" s="551"/>
      <c r="F24" s="551"/>
      <c r="G24" s="551"/>
      <c r="H24" s="551"/>
      <c r="I24" s="551"/>
      <c r="J24" s="551"/>
      <c r="K24" s="551"/>
      <c r="L24" s="551"/>
      <c r="M24" s="551"/>
      <c r="N24" s="551"/>
      <c r="O24" s="551"/>
      <c r="P24" s="551"/>
      <c r="X24" s="491"/>
    </row>
    <row r="25" spans="1:24" s="483" customFormat="1" x14ac:dyDescent="0.25">
      <c r="B25" s="193"/>
      <c r="C25" s="193"/>
      <c r="D25" s="193"/>
      <c r="E25" s="193"/>
      <c r="F25" s="193"/>
      <c r="G25" s="193"/>
      <c r="H25" s="193"/>
      <c r="I25" s="193"/>
      <c r="J25" s="193"/>
      <c r="K25" s="193"/>
      <c r="L25" s="193"/>
      <c r="M25" s="472"/>
      <c r="X25" s="491"/>
    </row>
    <row r="26" spans="1:24" s="483" customFormat="1" ht="15" customHeight="1" x14ac:dyDescent="0.25">
      <c r="A26" s="483" t="s">
        <v>267</v>
      </c>
      <c r="B26" s="559" t="s">
        <v>268</v>
      </c>
      <c r="C26" s="559"/>
      <c r="D26" s="559"/>
      <c r="E26" s="559"/>
      <c r="F26" s="559"/>
      <c r="G26" s="559"/>
      <c r="H26" s="559"/>
      <c r="I26" s="559"/>
      <c r="J26" s="559"/>
      <c r="K26" s="559"/>
      <c r="L26" s="559"/>
      <c r="M26" s="559"/>
      <c r="N26" s="559"/>
      <c r="O26" s="559"/>
      <c r="P26" s="559"/>
      <c r="X26" s="491"/>
    </row>
    <row r="27" spans="1:24" s="483" customFormat="1" x14ac:dyDescent="0.25">
      <c r="B27" s="192"/>
      <c r="C27" s="192"/>
      <c r="D27" s="192"/>
      <c r="E27" s="192"/>
      <c r="F27" s="192"/>
      <c r="G27" s="192"/>
      <c r="H27" s="192"/>
      <c r="I27" s="192"/>
      <c r="J27" s="192"/>
      <c r="K27" s="192"/>
      <c r="L27" s="491"/>
      <c r="M27" s="472"/>
      <c r="X27" s="491"/>
    </row>
    <row r="28" spans="1:24" s="483" customFormat="1" ht="15" customHeight="1" x14ac:dyDescent="0.25">
      <c r="B28" s="567" t="s">
        <v>269</v>
      </c>
      <c r="C28" s="567"/>
      <c r="D28" s="567"/>
      <c r="E28" s="567"/>
      <c r="F28" s="567"/>
      <c r="G28" s="567"/>
      <c r="H28" s="567"/>
      <c r="I28" s="567"/>
      <c r="J28" s="567"/>
      <c r="K28" s="567"/>
      <c r="L28" s="567"/>
      <c r="M28" s="567"/>
      <c r="N28" s="567"/>
      <c r="O28" s="567"/>
      <c r="X28" s="491"/>
    </row>
    <row r="29" spans="1:24" s="483" customFormat="1" x14ac:dyDescent="0.25">
      <c r="B29" s="567"/>
      <c r="C29" s="567"/>
      <c r="D29" s="567"/>
      <c r="E29" s="567"/>
      <c r="F29" s="567"/>
      <c r="G29" s="567"/>
      <c r="H29" s="567"/>
      <c r="I29" s="567"/>
      <c r="J29" s="567"/>
      <c r="K29" s="567"/>
      <c r="L29" s="567"/>
      <c r="M29" s="567"/>
      <c r="N29" s="567"/>
      <c r="O29" s="567"/>
      <c r="X29" s="491"/>
    </row>
    <row r="30" spans="1:24" s="483" customFormat="1" x14ac:dyDescent="0.25">
      <c r="B30" s="486"/>
      <c r="C30" s="486"/>
      <c r="D30" s="486"/>
      <c r="E30" s="486"/>
      <c r="F30" s="486"/>
      <c r="G30" s="486"/>
      <c r="H30" s="486"/>
      <c r="I30" s="486"/>
      <c r="J30" s="486"/>
      <c r="K30" s="486"/>
      <c r="L30" s="486"/>
      <c r="M30" s="472"/>
      <c r="X30" s="491"/>
    </row>
    <row r="31" spans="1:24" s="483" customFormat="1" x14ac:dyDescent="0.25">
      <c r="A31" s="483" t="s">
        <v>270</v>
      </c>
      <c r="B31" s="566" t="s">
        <v>271</v>
      </c>
      <c r="C31" s="566"/>
      <c r="D31" s="566"/>
      <c r="E31" s="566"/>
      <c r="F31" s="566"/>
      <c r="G31" s="566"/>
      <c r="H31" s="566"/>
      <c r="I31" s="566"/>
      <c r="J31" s="566"/>
      <c r="K31" s="566"/>
      <c r="L31" s="566"/>
      <c r="M31" s="472"/>
      <c r="X31" s="491"/>
    </row>
    <row r="32" spans="1:24" s="483" customFormat="1" x14ac:dyDescent="0.25">
      <c r="B32" s="566" t="s">
        <v>272</v>
      </c>
      <c r="C32" s="566"/>
      <c r="D32" s="566"/>
      <c r="E32" s="566"/>
      <c r="F32" s="566"/>
      <c r="G32" s="566"/>
      <c r="H32" s="566"/>
      <c r="I32" s="566"/>
      <c r="J32" s="566"/>
      <c r="K32" s="566"/>
      <c r="L32" s="566"/>
      <c r="M32" s="472"/>
      <c r="X32" s="491"/>
    </row>
    <row r="33" spans="1:24" s="483" customFormat="1" ht="15" customHeight="1" x14ac:dyDescent="0.25">
      <c r="B33" s="551" t="s">
        <v>273</v>
      </c>
      <c r="C33" s="551"/>
      <c r="D33" s="551"/>
      <c r="E33" s="551"/>
      <c r="F33" s="551"/>
      <c r="G33" s="551"/>
      <c r="H33" s="551"/>
      <c r="I33" s="551"/>
      <c r="J33" s="551"/>
      <c r="K33" s="551"/>
      <c r="L33" s="551"/>
      <c r="M33" s="551"/>
      <c r="N33" s="551"/>
      <c r="O33" s="551"/>
      <c r="X33" s="491"/>
    </row>
    <row r="34" spans="1:24" s="483" customFormat="1" x14ac:dyDescent="0.25">
      <c r="B34" s="551"/>
      <c r="C34" s="551"/>
      <c r="D34" s="551"/>
      <c r="E34" s="551"/>
      <c r="F34" s="551"/>
      <c r="G34" s="551"/>
      <c r="H34" s="551"/>
      <c r="I34" s="551"/>
      <c r="J34" s="551"/>
      <c r="K34" s="551"/>
      <c r="L34" s="551"/>
      <c r="M34" s="551"/>
      <c r="N34" s="551"/>
      <c r="O34" s="551"/>
      <c r="X34" s="491"/>
    </row>
    <row r="35" spans="1:24" s="483" customFormat="1" ht="15.75" thickBot="1" x14ac:dyDescent="0.3">
      <c r="B35" s="486"/>
      <c r="C35" s="486"/>
      <c r="D35" s="486"/>
      <c r="E35" s="486"/>
      <c r="F35" s="486"/>
      <c r="G35" s="486"/>
      <c r="H35" s="486"/>
      <c r="I35" s="486"/>
      <c r="J35" s="486"/>
      <c r="K35" s="486"/>
      <c r="L35" s="486"/>
      <c r="M35" s="486"/>
      <c r="N35" s="486"/>
      <c r="O35" s="486"/>
      <c r="X35" s="491"/>
    </row>
    <row r="36" spans="1:24" s="483" customFormat="1" ht="15.75" thickBot="1" x14ac:dyDescent="0.3">
      <c r="A36" s="471"/>
      <c r="B36" s="577" t="s">
        <v>143</v>
      </c>
      <c r="C36" s="571" t="s">
        <v>145</v>
      </c>
      <c r="D36" s="572"/>
      <c r="E36" s="571" t="s">
        <v>146</v>
      </c>
      <c r="F36" s="572"/>
      <c r="G36" s="491"/>
      <c r="H36" s="580" t="s">
        <v>253</v>
      </c>
      <c r="I36" s="581"/>
      <c r="J36" s="581"/>
      <c r="K36" s="581"/>
      <c r="L36" s="582"/>
      <c r="M36" s="472"/>
      <c r="N36" s="580" t="s">
        <v>254</v>
      </c>
      <c r="O36" s="581"/>
      <c r="P36" s="581"/>
      <c r="Q36" s="581"/>
      <c r="R36" s="582"/>
      <c r="X36" s="491"/>
    </row>
    <row r="37" spans="1:24" s="338" customFormat="1" ht="15.75" thickBot="1" x14ac:dyDescent="0.3">
      <c r="A37" s="302"/>
      <c r="B37" s="578"/>
      <c r="C37" s="573"/>
      <c r="D37" s="574"/>
      <c r="E37" s="573"/>
      <c r="F37" s="574"/>
      <c r="G37" s="354"/>
      <c r="H37" s="478" t="s">
        <v>143</v>
      </c>
      <c r="I37" s="569" t="s">
        <v>145</v>
      </c>
      <c r="J37" s="570"/>
      <c r="K37" s="569" t="s">
        <v>146</v>
      </c>
      <c r="L37" s="570"/>
      <c r="M37" s="270"/>
      <c r="N37" s="583" t="s">
        <v>143</v>
      </c>
      <c r="O37" s="569" t="s">
        <v>145</v>
      </c>
      <c r="P37" s="570"/>
      <c r="Q37" s="569" t="s">
        <v>146</v>
      </c>
      <c r="R37" s="570"/>
      <c r="X37" s="340"/>
    </row>
    <row r="38" spans="1:24" ht="15.75" thickBot="1" x14ac:dyDescent="0.3">
      <c r="A38" s="9"/>
      <c r="B38" s="579"/>
      <c r="C38" s="575"/>
      <c r="D38" s="576"/>
      <c r="E38" s="575"/>
      <c r="F38" s="576"/>
      <c r="G38" s="350"/>
      <c r="H38" s="475"/>
      <c r="I38" s="501" t="s">
        <v>126</v>
      </c>
      <c r="J38" s="500" t="s">
        <v>255</v>
      </c>
      <c r="K38" s="501" t="s">
        <v>126</v>
      </c>
      <c r="L38" s="501" t="s">
        <v>255</v>
      </c>
      <c r="N38" s="584"/>
      <c r="O38" s="501" t="s">
        <v>126</v>
      </c>
      <c r="P38" s="500" t="s">
        <v>255</v>
      </c>
      <c r="Q38" s="501" t="s">
        <v>126</v>
      </c>
      <c r="R38" s="501" t="s">
        <v>255</v>
      </c>
    </row>
    <row r="39" spans="1:24" ht="15.75" customHeight="1" thickBot="1" x14ac:dyDescent="0.3">
      <c r="A39" s="9"/>
      <c r="B39" s="473" t="s">
        <v>194</v>
      </c>
      <c r="C39" s="482" t="s">
        <v>155</v>
      </c>
      <c r="D39" s="480" t="s">
        <v>187</v>
      </c>
      <c r="E39" s="480" t="s">
        <v>155</v>
      </c>
      <c r="F39" s="477" t="s">
        <v>187</v>
      </c>
      <c r="G39" s="350"/>
      <c r="H39" s="481"/>
      <c r="I39" s="495" t="s">
        <v>256</v>
      </c>
      <c r="J39" s="496" t="s">
        <v>257</v>
      </c>
      <c r="K39" s="497" t="s">
        <v>256</v>
      </c>
      <c r="L39" s="499" t="s">
        <v>257</v>
      </c>
      <c r="N39" s="585"/>
      <c r="O39" s="495" t="s">
        <v>256</v>
      </c>
      <c r="P39" s="497" t="s">
        <v>156</v>
      </c>
      <c r="Q39" s="497" t="s">
        <v>256</v>
      </c>
      <c r="R39" s="498" t="s">
        <v>156</v>
      </c>
    </row>
    <row r="40" spans="1:24" x14ac:dyDescent="0.25">
      <c r="A40" s="9"/>
      <c r="B40" s="314">
        <v>2002</v>
      </c>
      <c r="C40" s="339">
        <v>7.4857781000000001</v>
      </c>
      <c r="D40" s="343">
        <v>6.2305282000000002</v>
      </c>
      <c r="E40" s="343">
        <v>6.6137702999999997</v>
      </c>
      <c r="F40" s="341">
        <v>6.4171576000000004</v>
      </c>
      <c r="G40" s="338"/>
      <c r="H40" s="489">
        <v>2002</v>
      </c>
      <c r="I40" s="484">
        <v>7.4857781000000001</v>
      </c>
      <c r="J40" s="492">
        <v>3.1167356000000002</v>
      </c>
      <c r="K40" s="492">
        <v>6.6137702999999997</v>
      </c>
      <c r="L40" s="487">
        <v>5.6752577000000004</v>
      </c>
      <c r="N40" s="489">
        <v>2002</v>
      </c>
      <c r="O40" s="484">
        <v>1.2609797</v>
      </c>
      <c r="P40" s="492">
        <v>0.96030409999999999</v>
      </c>
      <c r="Q40" s="492">
        <v>1.0462963000000001</v>
      </c>
      <c r="R40" s="487">
        <v>0.96759260000000002</v>
      </c>
    </row>
    <row r="41" spans="1:24" x14ac:dyDescent="0.25">
      <c r="A41" s="9"/>
      <c r="B41" s="342">
        <v>2003</v>
      </c>
      <c r="C41" s="339">
        <v>7.3633943999999998</v>
      </c>
      <c r="D41" s="343">
        <v>6.1631739999999997</v>
      </c>
      <c r="E41" s="343">
        <v>6.2664647999999996</v>
      </c>
      <c r="F41" s="341">
        <v>6.0563966999999996</v>
      </c>
      <c r="G41" s="338"/>
      <c r="H41" s="489">
        <v>2003</v>
      </c>
      <c r="I41" s="484">
        <v>7.3633943999999998</v>
      </c>
      <c r="J41" s="492">
        <v>3.1033740000000001</v>
      </c>
      <c r="K41" s="492">
        <v>6.2664647999999996</v>
      </c>
      <c r="L41" s="487">
        <v>5.3565481000000004</v>
      </c>
      <c r="N41" s="489">
        <v>2003</v>
      </c>
      <c r="O41" s="484">
        <v>1.0979421</v>
      </c>
      <c r="P41" s="492">
        <v>0.86661589999999999</v>
      </c>
      <c r="Q41" s="492">
        <v>1.6202723000000001</v>
      </c>
      <c r="R41" s="487">
        <v>1.5158849999999999</v>
      </c>
    </row>
    <row r="42" spans="1:24" x14ac:dyDescent="0.25">
      <c r="A42" s="9"/>
      <c r="B42" s="334">
        <v>2004</v>
      </c>
      <c r="C42" s="330">
        <v>7.1203004999999999</v>
      </c>
      <c r="D42" s="336">
        <v>6.0312986999999998</v>
      </c>
      <c r="E42" s="336">
        <v>5.4678450999999999</v>
      </c>
      <c r="F42" s="332">
        <v>5.2497179000000003</v>
      </c>
      <c r="H42" s="489">
        <v>2004</v>
      </c>
      <c r="I42" s="484">
        <v>7.1203004999999999</v>
      </c>
      <c r="J42" s="492">
        <v>3.0703322000000002</v>
      </c>
      <c r="K42" s="492">
        <v>5.4678450999999999</v>
      </c>
      <c r="L42" s="487">
        <v>4.6517488</v>
      </c>
      <c r="N42" s="489">
        <v>2004</v>
      </c>
      <c r="O42" s="484">
        <v>1.3644909000000001</v>
      </c>
      <c r="P42" s="492">
        <v>1.1503916000000001</v>
      </c>
      <c r="Q42" s="492">
        <v>2.228631</v>
      </c>
      <c r="R42" s="487">
        <v>2.1153578999999998</v>
      </c>
    </row>
    <row r="43" spans="1:24" x14ac:dyDescent="0.25">
      <c r="A43" s="9"/>
      <c r="B43" s="334">
        <v>2005</v>
      </c>
      <c r="C43" s="330">
        <v>6.9635490999999998</v>
      </c>
      <c r="D43" s="336">
        <v>5.9215692999999998</v>
      </c>
      <c r="E43" s="336">
        <v>4.8822874000000001</v>
      </c>
      <c r="F43" s="332">
        <v>4.6981061999999998</v>
      </c>
      <c r="H43" s="489">
        <v>2005</v>
      </c>
      <c r="I43" s="484">
        <v>6.9635490999999998</v>
      </c>
      <c r="J43" s="492">
        <v>3.0106145</v>
      </c>
      <c r="K43" s="492">
        <v>4.8822874000000001</v>
      </c>
      <c r="L43" s="487">
        <v>4.1088006000000004</v>
      </c>
      <c r="N43" s="489">
        <v>2005</v>
      </c>
      <c r="O43" s="484">
        <v>1.3810017999999999</v>
      </c>
      <c r="P43" s="492">
        <v>1.1726684999999999</v>
      </c>
      <c r="Q43" s="492">
        <v>3.0799289999999999</v>
      </c>
      <c r="R43" s="487">
        <v>2.9378329999999999</v>
      </c>
    </row>
    <row r="44" spans="1:24" x14ac:dyDescent="0.25">
      <c r="A44" s="9"/>
      <c r="B44" s="334">
        <v>2006</v>
      </c>
      <c r="C44" s="330">
        <v>6.7515274999999999</v>
      </c>
      <c r="D44" s="336">
        <v>5.7961225000000001</v>
      </c>
      <c r="E44" s="336">
        <v>4.4707223999999997</v>
      </c>
      <c r="F44" s="332">
        <v>4.2992394999999997</v>
      </c>
      <c r="H44" s="489">
        <v>2006</v>
      </c>
      <c r="I44" s="484">
        <v>6.7515274999999999</v>
      </c>
      <c r="J44" s="492">
        <v>2.980254</v>
      </c>
      <c r="K44" s="492">
        <v>4.4707223999999997</v>
      </c>
      <c r="L44" s="487">
        <v>3.7288972999999999</v>
      </c>
      <c r="N44" s="489">
        <v>2006</v>
      </c>
      <c r="O44" s="484">
        <v>1.5382536</v>
      </c>
      <c r="P44" s="492">
        <v>1.2880058000000001</v>
      </c>
      <c r="Q44" s="492">
        <v>3.2939205</v>
      </c>
      <c r="R44" s="487">
        <v>3.1014840000000001</v>
      </c>
    </row>
    <row r="45" spans="1:24" x14ac:dyDescent="0.25">
      <c r="A45" s="9"/>
      <c r="B45" s="334">
        <v>2007</v>
      </c>
      <c r="C45" s="330">
        <v>6.5604863</v>
      </c>
      <c r="D45" s="336">
        <v>5.5740622000000002</v>
      </c>
      <c r="E45" s="336">
        <v>4.2845027</v>
      </c>
      <c r="F45" s="332">
        <v>4.1206630999999998</v>
      </c>
      <c r="H45" s="489">
        <v>2007</v>
      </c>
      <c r="I45" s="484">
        <v>6.5604863</v>
      </c>
      <c r="J45" s="492">
        <v>2.7906887999999999</v>
      </c>
      <c r="K45" s="492">
        <v>4.2845027</v>
      </c>
      <c r="L45" s="487">
        <v>3.4992290000000001</v>
      </c>
      <c r="N45" s="489">
        <v>2007</v>
      </c>
      <c r="O45" s="484">
        <v>1.7668649999999999</v>
      </c>
      <c r="P45" s="492">
        <v>1.4948741999999999</v>
      </c>
      <c r="Q45" s="492">
        <v>3.6210380999999998</v>
      </c>
      <c r="R45" s="487">
        <v>3.4570509999999999</v>
      </c>
    </row>
    <row r="46" spans="1:24" x14ac:dyDescent="0.25">
      <c r="A46" s="9"/>
      <c r="B46" s="334">
        <v>2008</v>
      </c>
      <c r="C46" s="330">
        <v>6.3043864999999997</v>
      </c>
      <c r="D46" s="336">
        <v>5.4332254999999998</v>
      </c>
      <c r="E46" s="336">
        <v>4.1062649000000002</v>
      </c>
      <c r="F46" s="332">
        <v>3.9631245000000002</v>
      </c>
      <c r="H46" s="489">
        <v>2008</v>
      </c>
      <c r="I46" s="484">
        <v>6.3043864999999997</v>
      </c>
      <c r="J46" s="492">
        <v>2.8012049999999999</v>
      </c>
      <c r="K46" s="492">
        <v>4.1062649000000002</v>
      </c>
      <c r="L46" s="487">
        <v>3.3969071999999998</v>
      </c>
      <c r="N46" s="489">
        <v>2008</v>
      </c>
      <c r="O46" s="484">
        <v>1.7929629</v>
      </c>
      <c r="P46" s="492">
        <v>1.5630295999999999</v>
      </c>
      <c r="Q46" s="492">
        <v>3.7798799999999999</v>
      </c>
      <c r="R46" s="487">
        <v>3.6220580999999998</v>
      </c>
    </row>
    <row r="47" spans="1:24" x14ac:dyDescent="0.25">
      <c r="A47" s="9"/>
      <c r="B47" s="334">
        <v>2009</v>
      </c>
      <c r="C47" s="330">
        <v>6.0890044999999997</v>
      </c>
      <c r="D47" s="336">
        <v>5.3123573999999998</v>
      </c>
      <c r="E47" s="336">
        <v>3.8781094999999999</v>
      </c>
      <c r="F47" s="332">
        <v>3.7711443</v>
      </c>
      <c r="H47" s="489">
        <v>2009</v>
      </c>
      <c r="I47" s="484">
        <v>6.0890044999999997</v>
      </c>
      <c r="J47" s="492">
        <v>2.8125444000000002</v>
      </c>
      <c r="K47" s="492">
        <v>3.8781094999999999</v>
      </c>
      <c r="L47" s="487">
        <v>3.2620231999999998</v>
      </c>
      <c r="N47" s="489">
        <v>2009</v>
      </c>
      <c r="O47" s="484">
        <v>1.8052703000000001</v>
      </c>
      <c r="P47" s="492">
        <v>1.5699695</v>
      </c>
      <c r="Q47" s="492">
        <v>3.9029167999999999</v>
      </c>
      <c r="R47" s="487">
        <v>3.7353068999999999</v>
      </c>
    </row>
    <row r="48" spans="1:24" x14ac:dyDescent="0.25">
      <c r="A48" s="9"/>
      <c r="B48" s="334">
        <v>2010</v>
      </c>
      <c r="C48" s="330">
        <v>5.9329817</v>
      </c>
      <c r="D48" s="336">
        <v>5.1888750000000003</v>
      </c>
      <c r="E48" s="336">
        <v>3.6271551999999998</v>
      </c>
      <c r="F48" s="332">
        <v>3.5413793</v>
      </c>
      <c r="H48" s="489">
        <v>2010</v>
      </c>
      <c r="I48" s="484">
        <v>5.9329817</v>
      </c>
      <c r="J48" s="492">
        <v>5.1888750000000003</v>
      </c>
      <c r="K48" s="492">
        <v>3.6271551999999998</v>
      </c>
      <c r="L48" s="487">
        <v>3.5413793</v>
      </c>
      <c r="N48" s="489">
        <v>2010</v>
      </c>
      <c r="O48" s="484">
        <v>1.836746</v>
      </c>
      <c r="P48" s="492">
        <v>1.6149754000000001</v>
      </c>
      <c r="Q48" s="492">
        <v>4.0484795</v>
      </c>
      <c r="R48" s="487">
        <v>3.9149405000000002</v>
      </c>
    </row>
    <row r="49" spans="1:18" x14ac:dyDescent="0.25">
      <c r="A49" s="9"/>
      <c r="B49" s="334">
        <v>2011</v>
      </c>
      <c r="C49" s="330">
        <v>5.8705729</v>
      </c>
      <c r="D49" s="336">
        <v>5.1420953999999996</v>
      </c>
      <c r="E49" s="336">
        <v>3.6119469</v>
      </c>
      <c r="F49" s="332">
        <v>3.5283186</v>
      </c>
      <c r="H49" s="489">
        <v>2011</v>
      </c>
      <c r="I49" s="484">
        <v>5.8705729</v>
      </c>
      <c r="J49" s="492">
        <v>5.1420953999999996</v>
      </c>
      <c r="K49" s="492">
        <v>3.6119469</v>
      </c>
      <c r="L49" s="487">
        <v>3.5283186</v>
      </c>
      <c r="N49" s="489">
        <v>2011</v>
      </c>
      <c r="O49" s="484">
        <v>1.8484575000000001</v>
      </c>
      <c r="P49" s="492">
        <v>1.6309359999999999</v>
      </c>
      <c r="Q49" s="492">
        <v>4.1378247000000004</v>
      </c>
      <c r="R49" s="487">
        <v>4.0136504000000004</v>
      </c>
    </row>
    <row r="50" spans="1:18" x14ac:dyDescent="0.25">
      <c r="A50" s="9"/>
      <c r="B50" s="334">
        <v>2012</v>
      </c>
      <c r="C50" s="330">
        <v>5.8027417000000003</v>
      </c>
      <c r="D50" s="336">
        <v>5.1379014999999999</v>
      </c>
      <c r="E50" s="336">
        <v>3.6613636000000001</v>
      </c>
      <c r="F50" s="332">
        <v>3.5927273</v>
      </c>
      <c r="H50" s="489">
        <v>2012</v>
      </c>
      <c r="I50" s="484">
        <v>5.8027417000000003</v>
      </c>
      <c r="J50" s="492">
        <v>5.1379014999999999</v>
      </c>
      <c r="K50" s="492">
        <v>3.6613636000000001</v>
      </c>
      <c r="L50" s="487">
        <v>3.5927273</v>
      </c>
      <c r="N50" s="489">
        <v>2012</v>
      </c>
      <c r="O50" s="484">
        <v>1.9137295000000001</v>
      </c>
      <c r="P50" s="492">
        <v>1.6894442999999999</v>
      </c>
      <c r="Q50" s="492">
        <v>4.1466969999999996</v>
      </c>
      <c r="R50" s="487">
        <v>4.0346241000000003</v>
      </c>
    </row>
    <row r="51" spans="1:18" ht="15.75" thickBot="1" x14ac:dyDescent="0.3">
      <c r="A51" s="9"/>
      <c r="B51" s="335">
        <v>2013</v>
      </c>
      <c r="C51" s="331">
        <v>5.8015764000000001</v>
      </c>
      <c r="D51" s="337">
        <v>5.1859365999999998</v>
      </c>
      <c r="E51" s="337">
        <v>3.6711957000000002</v>
      </c>
      <c r="F51" s="333">
        <v>3.6041666999999999</v>
      </c>
      <c r="H51" s="490">
        <v>2013</v>
      </c>
      <c r="I51" s="485">
        <v>5.8015764000000001</v>
      </c>
      <c r="J51" s="493">
        <v>5.1859365999999998</v>
      </c>
      <c r="K51" s="493">
        <v>3.6711957000000002</v>
      </c>
      <c r="L51" s="488">
        <v>3.6041666999999999</v>
      </c>
      <c r="N51" s="490">
        <v>2013</v>
      </c>
      <c r="O51" s="485">
        <v>1.9526135</v>
      </c>
      <c r="P51" s="493">
        <v>1.7376332000000001</v>
      </c>
      <c r="Q51" s="493">
        <v>3.9299517000000002</v>
      </c>
      <c r="R51" s="488">
        <v>3.821256</v>
      </c>
    </row>
    <row r="52" spans="1:18" ht="15.75" thickBot="1" x14ac:dyDescent="0.3">
      <c r="A52" s="9"/>
      <c r="B52" s="357" t="s">
        <v>195</v>
      </c>
      <c r="C52" s="204" t="s">
        <v>155</v>
      </c>
      <c r="D52" s="203" t="s">
        <v>156</v>
      </c>
      <c r="E52" s="204" t="s">
        <v>155</v>
      </c>
      <c r="F52" s="203" t="s">
        <v>156</v>
      </c>
      <c r="P52" s="479"/>
    </row>
    <row r="53" spans="1:18" x14ac:dyDescent="0.25">
      <c r="B53" s="197">
        <v>2014</v>
      </c>
      <c r="C53" s="205">
        <v>4.7676752999999996</v>
      </c>
      <c r="D53" s="202">
        <v>3.8724813999999999</v>
      </c>
      <c r="E53" s="205">
        <v>4.0845465000000001</v>
      </c>
      <c r="F53" s="202">
        <v>3.8521836999999999</v>
      </c>
      <c r="P53" s="479"/>
    </row>
    <row r="54" spans="1:18" x14ac:dyDescent="0.25">
      <c r="B54" s="198">
        <v>2015</v>
      </c>
      <c r="C54" s="206">
        <v>4.8366737000000004</v>
      </c>
      <c r="D54" s="200">
        <v>4.0375417000000002</v>
      </c>
      <c r="E54" s="206">
        <v>6.7575757999999997</v>
      </c>
      <c r="F54" s="200">
        <v>6.3990676000000004</v>
      </c>
    </row>
    <row r="55" spans="1:18" x14ac:dyDescent="0.25">
      <c r="B55" s="198">
        <v>2016</v>
      </c>
      <c r="C55" s="206">
        <v>4.8901811999999998</v>
      </c>
      <c r="D55" s="200">
        <v>4.0708865000000003</v>
      </c>
      <c r="E55" s="206">
        <v>7.1112589000000002</v>
      </c>
      <c r="F55" s="200">
        <v>6.8000886999999999</v>
      </c>
    </row>
    <row r="56" spans="1:18" x14ac:dyDescent="0.25">
      <c r="B56" s="198">
        <v>2017</v>
      </c>
      <c r="C56" s="206">
        <v>4.9282994000000002</v>
      </c>
      <c r="D56" s="200">
        <v>4.0858055999999996</v>
      </c>
      <c r="E56" s="206">
        <v>7.2255814000000003</v>
      </c>
      <c r="F56" s="200">
        <v>6.9083721000000002</v>
      </c>
    </row>
    <row r="57" spans="1:18" x14ac:dyDescent="0.25">
      <c r="B57" s="198">
        <v>2018</v>
      </c>
      <c r="C57" s="206">
        <v>4.9113768000000002</v>
      </c>
      <c r="D57" s="200">
        <v>3.9996860000000001</v>
      </c>
      <c r="E57" s="206">
        <v>7.0530515999999999</v>
      </c>
      <c r="F57" s="200">
        <v>6.7455398999999998</v>
      </c>
    </row>
    <row r="58" spans="1:18" x14ac:dyDescent="0.25">
      <c r="B58" s="198">
        <v>2019</v>
      </c>
      <c r="C58" s="206">
        <v>4.9566964000000002</v>
      </c>
      <c r="D58" s="200">
        <v>4.0602138999999999</v>
      </c>
      <c r="E58" s="206">
        <v>7.0716025</v>
      </c>
      <c r="F58" s="200">
        <v>6.7603507</v>
      </c>
    </row>
    <row r="59" spans="1:18" x14ac:dyDescent="0.25">
      <c r="B59" s="198">
        <v>2020</v>
      </c>
      <c r="C59" s="206">
        <v>5.0578609999999999</v>
      </c>
      <c r="D59" s="200">
        <v>4.6079920000000003</v>
      </c>
      <c r="E59" s="206">
        <v>7.0180224000000004</v>
      </c>
      <c r="F59" s="200">
        <v>6.8738431999999996</v>
      </c>
    </row>
    <row r="60" spans="1:18" ht="15.75" thickBot="1" x14ac:dyDescent="0.3">
      <c r="B60" s="199">
        <v>2021</v>
      </c>
      <c r="C60" s="207">
        <v>5.0162838000000001</v>
      </c>
      <c r="D60" s="201">
        <v>4.4309326000000002</v>
      </c>
      <c r="E60" s="207">
        <v>7.0350959</v>
      </c>
      <c r="F60" s="201">
        <v>6.8488534999999997</v>
      </c>
    </row>
    <row r="64" spans="1:18" x14ac:dyDescent="0.25">
      <c r="A64" s="483"/>
      <c r="B64" s="559"/>
      <c r="C64" s="559"/>
      <c r="D64" s="559"/>
      <c r="E64" s="559"/>
      <c r="F64" s="559"/>
      <c r="G64" s="559"/>
      <c r="H64" s="559"/>
      <c r="I64" s="559"/>
      <c r="J64" s="559"/>
      <c r="K64" s="559"/>
      <c r="L64" s="559"/>
    </row>
    <row r="65" spans="1:12" x14ac:dyDescent="0.25">
      <c r="A65" s="483"/>
      <c r="B65" s="559"/>
      <c r="C65" s="559"/>
      <c r="D65" s="559"/>
      <c r="E65" s="559"/>
      <c r="F65" s="559"/>
      <c r="G65" s="559"/>
      <c r="H65" s="559"/>
      <c r="I65" s="559"/>
      <c r="J65" s="559"/>
      <c r="K65" s="559"/>
      <c r="L65" s="559"/>
    </row>
    <row r="66" spans="1:12" x14ac:dyDescent="0.25">
      <c r="A66" s="483"/>
      <c r="B66" s="551"/>
      <c r="C66" s="551"/>
      <c r="D66" s="551"/>
      <c r="E66" s="551"/>
      <c r="F66" s="551"/>
      <c r="G66" s="551"/>
      <c r="H66" s="551"/>
      <c r="I66" s="551"/>
      <c r="J66" s="551"/>
      <c r="K66" s="551"/>
      <c r="L66" s="551"/>
    </row>
    <row r="67" spans="1:12" x14ac:dyDescent="0.25">
      <c r="A67" s="483"/>
      <c r="B67" s="551"/>
      <c r="C67" s="551"/>
      <c r="D67" s="551"/>
      <c r="E67" s="551"/>
      <c r="F67" s="551"/>
      <c r="G67" s="551"/>
      <c r="H67" s="551"/>
      <c r="I67" s="551"/>
      <c r="J67" s="551"/>
      <c r="K67" s="551"/>
      <c r="L67" s="551"/>
    </row>
    <row r="68" spans="1:12" x14ac:dyDescent="0.25">
      <c r="A68" s="483"/>
      <c r="B68" s="551"/>
      <c r="C68" s="551"/>
      <c r="D68" s="551"/>
      <c r="E68" s="551"/>
      <c r="F68" s="551"/>
      <c r="G68" s="551"/>
      <c r="H68" s="551"/>
      <c r="I68" s="551"/>
      <c r="J68" s="551"/>
      <c r="K68" s="551"/>
      <c r="L68" s="551"/>
    </row>
    <row r="69" spans="1:12" x14ac:dyDescent="0.25">
      <c r="A69" s="483"/>
      <c r="B69" s="494"/>
      <c r="C69" s="491"/>
      <c r="D69" s="491"/>
      <c r="E69" s="491"/>
      <c r="F69" s="491"/>
      <c r="G69" s="491"/>
      <c r="H69" s="491"/>
      <c r="I69" s="491"/>
      <c r="J69" s="491"/>
      <c r="K69" s="491"/>
      <c r="L69" s="491"/>
    </row>
    <row r="70" spans="1:12" x14ac:dyDescent="0.25">
      <c r="A70" s="483"/>
      <c r="B70" s="559"/>
      <c r="C70" s="559"/>
      <c r="D70" s="559"/>
      <c r="E70" s="559"/>
      <c r="F70" s="559"/>
      <c r="G70" s="559"/>
      <c r="H70" s="559"/>
      <c r="I70" s="559"/>
      <c r="J70" s="559"/>
      <c r="K70" s="559"/>
      <c r="L70" s="491"/>
    </row>
    <row r="71" spans="1:12" x14ac:dyDescent="0.25">
      <c r="A71" s="483"/>
      <c r="B71" s="559"/>
      <c r="C71" s="559"/>
      <c r="D71" s="559"/>
      <c r="E71" s="559"/>
      <c r="F71" s="559"/>
      <c r="G71" s="559"/>
      <c r="H71" s="559"/>
      <c r="I71" s="559"/>
      <c r="J71" s="559"/>
      <c r="K71" s="559"/>
      <c r="L71" s="491"/>
    </row>
    <row r="72" spans="1:12" x14ac:dyDescent="0.25">
      <c r="A72" s="483"/>
      <c r="B72" s="567"/>
      <c r="C72" s="567"/>
      <c r="D72" s="567"/>
      <c r="E72" s="567"/>
      <c r="F72" s="567"/>
      <c r="G72" s="567"/>
      <c r="H72" s="567"/>
      <c r="I72" s="567"/>
      <c r="J72" s="567"/>
      <c r="K72" s="567"/>
      <c r="L72" s="567"/>
    </row>
    <row r="73" spans="1:12" x14ac:dyDescent="0.25">
      <c r="A73" s="483"/>
      <c r="B73" s="567"/>
      <c r="C73" s="567"/>
      <c r="D73" s="567"/>
      <c r="E73" s="567"/>
      <c r="F73" s="567"/>
      <c r="G73" s="567"/>
      <c r="H73" s="567"/>
      <c r="I73" s="567"/>
      <c r="J73" s="567"/>
      <c r="K73" s="567"/>
      <c r="L73" s="567"/>
    </row>
    <row r="74" spans="1:12" x14ac:dyDescent="0.25">
      <c r="A74" s="483"/>
      <c r="B74" s="567"/>
      <c r="C74" s="567"/>
      <c r="D74" s="567"/>
      <c r="E74" s="567"/>
      <c r="F74" s="567"/>
      <c r="G74" s="567"/>
      <c r="H74" s="567"/>
      <c r="I74" s="567"/>
      <c r="J74" s="567"/>
      <c r="K74" s="567"/>
      <c r="L74" s="567"/>
    </row>
    <row r="75" spans="1:12" x14ac:dyDescent="0.25">
      <c r="A75" s="483"/>
      <c r="B75" s="494"/>
      <c r="C75" s="491"/>
      <c r="D75" s="491"/>
      <c r="E75" s="491"/>
      <c r="F75" s="491"/>
      <c r="G75" s="491"/>
      <c r="H75" s="491"/>
      <c r="I75" s="491"/>
      <c r="J75" s="491"/>
      <c r="K75" s="491"/>
      <c r="L75" s="491"/>
    </row>
    <row r="76" spans="1:12" x14ac:dyDescent="0.25">
      <c r="A76" s="483"/>
      <c r="B76" s="559"/>
      <c r="C76" s="559"/>
      <c r="D76" s="559"/>
      <c r="E76" s="559"/>
      <c r="F76" s="559"/>
      <c r="G76" s="559"/>
      <c r="H76" s="559"/>
      <c r="I76" s="559"/>
      <c r="J76" s="559"/>
      <c r="K76" s="559"/>
      <c r="L76" s="491"/>
    </row>
    <row r="77" spans="1:12" x14ac:dyDescent="0.25">
      <c r="A77" s="483"/>
      <c r="B77" s="559"/>
      <c r="C77" s="559"/>
      <c r="D77" s="559"/>
      <c r="E77" s="559"/>
      <c r="F77" s="559"/>
      <c r="G77" s="559"/>
      <c r="H77" s="559"/>
      <c r="I77" s="559"/>
      <c r="J77" s="559"/>
      <c r="K77" s="559"/>
      <c r="L77" s="491"/>
    </row>
    <row r="78" spans="1:12" x14ac:dyDescent="0.25">
      <c r="A78" s="483"/>
      <c r="B78" s="551"/>
      <c r="C78" s="551"/>
      <c r="D78" s="551"/>
      <c r="E78" s="551"/>
      <c r="F78" s="551"/>
      <c r="G78" s="551"/>
      <c r="H78" s="551"/>
      <c r="I78" s="551"/>
      <c r="J78" s="551"/>
      <c r="K78" s="551"/>
      <c r="L78" s="551"/>
    </row>
    <row r="79" spans="1:12" x14ac:dyDescent="0.25">
      <c r="A79" s="483"/>
      <c r="B79" s="551"/>
      <c r="C79" s="551"/>
      <c r="D79" s="551"/>
      <c r="E79" s="551"/>
      <c r="F79" s="551"/>
      <c r="G79" s="551"/>
      <c r="H79" s="551"/>
      <c r="I79" s="551"/>
      <c r="J79" s="551"/>
      <c r="K79" s="551"/>
      <c r="L79" s="551"/>
    </row>
    <row r="80" spans="1:12" x14ac:dyDescent="0.25">
      <c r="A80" s="483"/>
      <c r="B80" s="494"/>
      <c r="C80" s="491"/>
      <c r="D80" s="491"/>
      <c r="E80" s="491"/>
      <c r="F80" s="491"/>
      <c r="G80" s="491"/>
      <c r="H80" s="491"/>
      <c r="I80" s="491"/>
      <c r="J80" s="491"/>
      <c r="K80" s="491"/>
      <c r="L80" s="491"/>
    </row>
    <row r="81" spans="1:12" x14ac:dyDescent="0.25">
      <c r="A81" s="483"/>
      <c r="B81" s="559"/>
      <c r="C81" s="559"/>
      <c r="D81" s="559"/>
      <c r="E81" s="559"/>
      <c r="F81" s="559"/>
      <c r="G81" s="559"/>
      <c r="H81" s="559"/>
      <c r="I81" s="559"/>
      <c r="J81" s="559"/>
      <c r="K81" s="559"/>
      <c r="L81" s="491"/>
    </row>
    <row r="82" spans="1:12" x14ac:dyDescent="0.25">
      <c r="A82" s="483"/>
      <c r="B82" s="559"/>
      <c r="C82" s="559"/>
      <c r="D82" s="559"/>
      <c r="E82" s="559"/>
      <c r="F82" s="559"/>
      <c r="G82" s="559"/>
      <c r="H82" s="559"/>
      <c r="I82" s="559"/>
      <c r="J82" s="559"/>
      <c r="K82" s="559"/>
      <c r="L82" s="491"/>
    </row>
    <row r="83" spans="1:12" x14ac:dyDescent="0.25">
      <c r="A83" s="483"/>
      <c r="B83" s="567"/>
      <c r="C83" s="567"/>
      <c r="D83" s="567"/>
      <c r="E83" s="567"/>
      <c r="F83" s="567"/>
      <c r="G83" s="567"/>
      <c r="H83" s="567"/>
      <c r="I83" s="567"/>
      <c r="J83" s="567"/>
      <c r="K83" s="567"/>
      <c r="L83" s="567"/>
    </row>
    <row r="84" spans="1:12" x14ac:dyDescent="0.25">
      <c r="A84" s="483"/>
      <c r="B84" s="567"/>
      <c r="C84" s="567"/>
      <c r="D84" s="567"/>
      <c r="E84" s="567"/>
      <c r="F84" s="567"/>
      <c r="G84" s="567"/>
      <c r="H84" s="567"/>
      <c r="I84" s="567"/>
      <c r="J84" s="567"/>
      <c r="K84" s="567"/>
      <c r="L84" s="567"/>
    </row>
    <row r="85" spans="1:12" x14ac:dyDescent="0.25">
      <c r="A85" s="483"/>
      <c r="B85" s="486"/>
      <c r="C85" s="486"/>
      <c r="D85" s="486"/>
      <c r="E85" s="486"/>
      <c r="F85" s="486"/>
      <c r="G85" s="486"/>
      <c r="H85" s="486"/>
      <c r="I85" s="486"/>
      <c r="J85" s="486"/>
      <c r="K85" s="486"/>
      <c r="L85" s="486"/>
    </row>
    <row r="86" spans="1:12" x14ac:dyDescent="0.25">
      <c r="A86" s="483"/>
      <c r="B86" s="566"/>
      <c r="C86" s="566"/>
      <c r="D86" s="566"/>
      <c r="E86" s="566"/>
      <c r="F86" s="566"/>
      <c r="G86" s="566"/>
      <c r="H86" s="566"/>
      <c r="I86" s="566"/>
      <c r="J86" s="566"/>
      <c r="K86" s="566"/>
      <c r="L86" s="566"/>
    </row>
    <row r="87" spans="1:12" x14ac:dyDescent="0.25">
      <c r="A87" s="483"/>
      <c r="B87" s="566"/>
      <c r="C87" s="566"/>
      <c r="D87" s="566"/>
      <c r="E87" s="566"/>
      <c r="F87" s="566"/>
      <c r="G87" s="566"/>
      <c r="H87" s="566"/>
      <c r="I87" s="566"/>
      <c r="J87" s="566"/>
      <c r="K87" s="566"/>
      <c r="L87" s="566"/>
    </row>
    <row r="88" spans="1:12" x14ac:dyDescent="0.25">
      <c r="A88" s="483"/>
      <c r="B88" s="551"/>
      <c r="C88" s="551"/>
      <c r="D88" s="551"/>
      <c r="E88" s="551"/>
      <c r="F88" s="551"/>
      <c r="G88" s="551"/>
      <c r="H88" s="551"/>
      <c r="I88" s="551"/>
      <c r="J88" s="551"/>
      <c r="K88" s="551"/>
      <c r="L88" s="551"/>
    </row>
    <row r="89" spans="1:12" x14ac:dyDescent="0.25">
      <c r="A89" s="483"/>
      <c r="B89" s="551"/>
      <c r="C89" s="551"/>
      <c r="D89" s="551"/>
      <c r="E89" s="551"/>
      <c r="F89" s="551"/>
      <c r="G89" s="551"/>
      <c r="H89" s="551"/>
      <c r="I89" s="551"/>
      <c r="J89" s="551"/>
      <c r="K89" s="551"/>
      <c r="L89" s="551"/>
    </row>
    <row r="90" spans="1:12" x14ac:dyDescent="0.25">
      <c r="A90" s="483"/>
      <c r="B90" s="566"/>
      <c r="C90" s="566"/>
      <c r="D90" s="566"/>
      <c r="E90" s="566"/>
      <c r="F90" s="566"/>
      <c r="G90" s="566"/>
      <c r="H90" s="566"/>
      <c r="I90" s="566"/>
      <c r="J90" s="566"/>
      <c r="K90" s="566"/>
      <c r="L90" s="566"/>
    </row>
  </sheetData>
  <sheetProtection algorithmName="SHA-512" hashValue="bhmX4nnLJgi5crYJ96f/nlfcHwj9rj6ZrXN+O6laHWv9XV+swHNLasy5cnFRNiMikNNp1StW4y7V/jeMz9BTLA==" saltValue="QtwGqa5TsXd5v4aiZRBEyw==" spinCount="100000" sheet="1" objects="1" scenarios="1"/>
  <mergeCells count="40">
    <mergeCell ref="Q37:R37"/>
    <mergeCell ref="N36:R36"/>
    <mergeCell ref="N37:N39"/>
    <mergeCell ref="H36:L36"/>
    <mergeCell ref="I37:J37"/>
    <mergeCell ref="K37:L37"/>
    <mergeCell ref="O37:P37"/>
    <mergeCell ref="E36:F38"/>
    <mergeCell ref="C36:D38"/>
    <mergeCell ref="B36:B38"/>
    <mergeCell ref="B32:L32"/>
    <mergeCell ref="B3:P3"/>
    <mergeCell ref="B4:P4"/>
    <mergeCell ref="B6:P7"/>
    <mergeCell ref="B14:P15"/>
    <mergeCell ref="B33:O34"/>
    <mergeCell ref="B12:P12"/>
    <mergeCell ref="B17:P17"/>
    <mergeCell ref="B19:P20"/>
    <mergeCell ref="B22:P22"/>
    <mergeCell ref="B24:P24"/>
    <mergeCell ref="B31:L31"/>
    <mergeCell ref="B26:P26"/>
    <mergeCell ref="B28:O29"/>
    <mergeCell ref="A1:A2"/>
    <mergeCell ref="A6:A7"/>
    <mergeCell ref="B8:M8"/>
    <mergeCell ref="B86:L86"/>
    <mergeCell ref="B90:L90"/>
    <mergeCell ref="B88:L89"/>
    <mergeCell ref="B87:L87"/>
    <mergeCell ref="B64:L65"/>
    <mergeCell ref="B70:K71"/>
    <mergeCell ref="B83:L84"/>
    <mergeCell ref="B76:K77"/>
    <mergeCell ref="B81:K82"/>
    <mergeCell ref="B66:L68"/>
    <mergeCell ref="B78:L79"/>
    <mergeCell ref="B72:L74"/>
    <mergeCell ref="B1:P2"/>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45743-8E2A-4144-AE73-45EE2310C866}">
  <dimension ref="A1:R29"/>
  <sheetViews>
    <sheetView topLeftCell="A8" workbookViewId="0">
      <selection activeCell="E25" sqref="E25"/>
    </sheetView>
  </sheetViews>
  <sheetFormatPr defaultRowHeight="15" x14ac:dyDescent="0.25"/>
  <cols>
    <col min="1" max="1" width="12.28515625" customWidth="1"/>
  </cols>
  <sheetData>
    <row r="1" spans="1:18" x14ac:dyDescent="0.25">
      <c r="A1" t="s">
        <v>162</v>
      </c>
      <c r="B1" s="209" t="s">
        <v>159</v>
      </c>
      <c r="C1" s="210"/>
      <c r="D1" s="211"/>
      <c r="E1" s="211"/>
      <c r="F1" s="211"/>
      <c r="G1" s="211"/>
      <c r="H1" s="211"/>
      <c r="I1" s="211"/>
      <c r="J1" s="211"/>
      <c r="K1" s="211"/>
      <c r="L1" s="211"/>
      <c r="M1" s="211"/>
      <c r="N1" s="208"/>
      <c r="O1" s="208"/>
      <c r="P1" s="208"/>
      <c r="Q1" s="208"/>
      <c r="R1" s="208"/>
    </row>
    <row r="2" spans="1:18" x14ac:dyDescent="0.25">
      <c r="B2" s="209" t="s">
        <v>160</v>
      </c>
      <c r="C2" s="210"/>
      <c r="D2" s="211"/>
      <c r="E2" s="211"/>
      <c r="F2" s="211"/>
      <c r="G2" s="211"/>
      <c r="H2" s="211"/>
      <c r="I2" s="211"/>
      <c r="J2" s="211"/>
      <c r="K2" s="211"/>
      <c r="L2" s="211"/>
      <c r="M2" s="211"/>
      <c r="N2" s="208"/>
      <c r="O2" s="208"/>
      <c r="P2" s="208"/>
      <c r="Q2" s="208"/>
      <c r="R2" s="208"/>
    </row>
    <row r="3" spans="1:18" x14ac:dyDescent="0.25">
      <c r="B3" s="209" t="s">
        <v>161</v>
      </c>
      <c r="C3" s="210"/>
      <c r="D3" s="212"/>
      <c r="E3" s="212"/>
      <c r="F3" s="212"/>
      <c r="G3" s="212"/>
      <c r="H3" s="212"/>
      <c r="I3" s="212"/>
      <c r="J3" s="212"/>
      <c r="K3" s="212"/>
      <c r="L3" s="212"/>
      <c r="M3" s="212"/>
      <c r="N3" s="208"/>
      <c r="O3" s="208"/>
      <c r="P3" s="208"/>
      <c r="Q3" s="208"/>
      <c r="R3" s="208"/>
    </row>
    <row r="5" spans="1:18" ht="15.75" thickBot="1" x14ac:dyDescent="0.3">
      <c r="A5" t="s">
        <v>171</v>
      </c>
    </row>
    <row r="6" spans="1:18" ht="15.75" thickBot="1" x14ac:dyDescent="0.3">
      <c r="B6" s="586" t="s">
        <v>143</v>
      </c>
      <c r="C6" s="588" t="s">
        <v>163</v>
      </c>
      <c r="D6" s="589"/>
      <c r="E6" s="589"/>
      <c r="F6" s="589"/>
      <c r="G6" s="589"/>
      <c r="H6" s="589"/>
      <c r="I6" s="589"/>
      <c r="J6" s="588" t="s">
        <v>164</v>
      </c>
      <c r="K6" s="589"/>
      <c r="L6" s="589"/>
      <c r="M6" s="589"/>
      <c r="N6" s="589"/>
      <c r="O6" s="589"/>
      <c r="P6" s="590"/>
    </row>
    <row r="7" spans="1:18" ht="15.75" thickBot="1" x14ac:dyDescent="0.3">
      <c r="B7" s="587"/>
      <c r="C7" s="232" t="s">
        <v>126</v>
      </c>
      <c r="D7" s="224" t="s">
        <v>165</v>
      </c>
      <c r="E7" s="223" t="s">
        <v>166</v>
      </c>
      <c r="F7" s="224" t="s">
        <v>167</v>
      </c>
      <c r="G7" s="223" t="s">
        <v>168</v>
      </c>
      <c r="H7" s="224" t="s">
        <v>169</v>
      </c>
      <c r="I7" s="223" t="s">
        <v>170</v>
      </c>
      <c r="J7" s="228" t="s">
        <v>126</v>
      </c>
      <c r="K7" s="224" t="s">
        <v>165</v>
      </c>
      <c r="L7" s="223" t="s">
        <v>166</v>
      </c>
      <c r="M7" s="224" t="s">
        <v>167</v>
      </c>
      <c r="N7" s="223" t="s">
        <v>168</v>
      </c>
      <c r="O7" s="222" t="s">
        <v>169</v>
      </c>
      <c r="P7" s="223" t="s">
        <v>170</v>
      </c>
    </row>
    <row r="8" spans="1:18" x14ac:dyDescent="0.25">
      <c r="B8" s="236">
        <v>2002</v>
      </c>
      <c r="C8" s="233">
        <v>27170</v>
      </c>
      <c r="D8" s="220">
        <v>2687</v>
      </c>
      <c r="E8" s="221">
        <v>9.8895800000000006E-2</v>
      </c>
      <c r="F8" s="220">
        <v>2726</v>
      </c>
      <c r="G8" s="221">
        <v>0.1003312</v>
      </c>
      <c r="H8" s="220">
        <v>2851</v>
      </c>
      <c r="I8" s="221">
        <v>0.10493189999999999</v>
      </c>
      <c r="J8" s="229">
        <v>2466</v>
      </c>
      <c r="K8" s="220">
        <v>682</v>
      </c>
      <c r="L8" s="221">
        <v>0.27656120000000001</v>
      </c>
      <c r="M8" s="220">
        <v>362</v>
      </c>
      <c r="N8" s="221">
        <v>0.14679639999999999</v>
      </c>
      <c r="O8" s="225">
        <v>303</v>
      </c>
      <c r="P8" s="221">
        <v>0.12287099999999999</v>
      </c>
    </row>
    <row r="9" spans="1:18" x14ac:dyDescent="0.25">
      <c r="B9" s="237">
        <v>2003</v>
      </c>
      <c r="C9" s="234">
        <v>28243</v>
      </c>
      <c r="D9" s="216">
        <v>3169</v>
      </c>
      <c r="E9" s="217">
        <v>0.11220479999999999</v>
      </c>
      <c r="F9" s="216">
        <v>2846</v>
      </c>
      <c r="G9" s="217">
        <v>0.10076830000000001</v>
      </c>
      <c r="H9" s="216">
        <v>2929</v>
      </c>
      <c r="I9" s="217">
        <v>0.1037071</v>
      </c>
      <c r="J9" s="230">
        <v>2449</v>
      </c>
      <c r="K9" s="216">
        <v>749</v>
      </c>
      <c r="L9" s="217">
        <v>0.30583909999999997</v>
      </c>
      <c r="M9" s="216">
        <v>307</v>
      </c>
      <c r="N9" s="217">
        <v>0.1253573</v>
      </c>
      <c r="O9" s="226">
        <v>250</v>
      </c>
      <c r="P9" s="217">
        <v>0.10208250000000001</v>
      </c>
    </row>
    <row r="10" spans="1:18" x14ac:dyDescent="0.25">
      <c r="B10" s="237">
        <v>2004</v>
      </c>
      <c r="C10" s="234">
        <v>28144</v>
      </c>
      <c r="D10" s="216">
        <v>3243</v>
      </c>
      <c r="E10" s="217">
        <v>0.11522880000000001</v>
      </c>
      <c r="F10" s="216">
        <v>2722</v>
      </c>
      <c r="G10" s="217">
        <v>9.6716899999999995E-2</v>
      </c>
      <c r="H10" s="216">
        <v>2944</v>
      </c>
      <c r="I10" s="217">
        <v>0.1046049</v>
      </c>
      <c r="J10" s="230">
        <v>2309</v>
      </c>
      <c r="K10" s="216">
        <v>699</v>
      </c>
      <c r="L10" s="217">
        <v>0.30272850000000001</v>
      </c>
      <c r="M10" s="216">
        <v>292</v>
      </c>
      <c r="N10" s="217">
        <v>0.12646170000000001</v>
      </c>
      <c r="O10" s="226">
        <v>254</v>
      </c>
      <c r="P10" s="217">
        <v>0.1100043</v>
      </c>
    </row>
    <row r="11" spans="1:18" x14ac:dyDescent="0.25">
      <c r="B11" s="237">
        <v>2005</v>
      </c>
      <c r="C11" s="234">
        <v>27658</v>
      </c>
      <c r="D11" s="216">
        <v>3144</v>
      </c>
      <c r="E11" s="217">
        <v>0.1136742</v>
      </c>
      <c r="F11" s="216">
        <v>2877</v>
      </c>
      <c r="G11" s="217">
        <v>0.1040205</v>
      </c>
      <c r="H11" s="216">
        <v>2818</v>
      </c>
      <c r="I11" s="217">
        <v>0.1018873</v>
      </c>
      <c r="J11" s="230">
        <v>2538</v>
      </c>
      <c r="K11" s="216">
        <v>763</v>
      </c>
      <c r="L11" s="217">
        <v>0.30063040000000002</v>
      </c>
      <c r="M11" s="216">
        <v>365</v>
      </c>
      <c r="N11" s="217">
        <v>0.143814</v>
      </c>
      <c r="O11" s="226">
        <v>238</v>
      </c>
      <c r="P11" s="217">
        <v>9.37746E-2</v>
      </c>
    </row>
    <row r="12" spans="1:18" x14ac:dyDescent="0.25">
      <c r="B12" s="237">
        <v>2006</v>
      </c>
      <c r="C12" s="234">
        <v>26391</v>
      </c>
      <c r="D12" s="216">
        <v>3182</v>
      </c>
      <c r="E12" s="217">
        <v>0.1205714</v>
      </c>
      <c r="F12" s="216">
        <v>2822</v>
      </c>
      <c r="G12" s="217">
        <v>0.10693039999999999</v>
      </c>
      <c r="H12" s="216">
        <v>2478</v>
      </c>
      <c r="I12" s="217">
        <v>9.3895599999999996E-2</v>
      </c>
      <c r="J12" s="230">
        <v>2458</v>
      </c>
      <c r="K12" s="216">
        <v>741</v>
      </c>
      <c r="L12" s="217">
        <v>0.30146460000000003</v>
      </c>
      <c r="M12" s="216">
        <v>383</v>
      </c>
      <c r="N12" s="217">
        <v>0.1558177</v>
      </c>
      <c r="O12" s="226">
        <v>216</v>
      </c>
      <c r="P12" s="217">
        <v>8.7876300000000004E-2</v>
      </c>
    </row>
    <row r="13" spans="1:18" x14ac:dyDescent="0.25">
      <c r="B13" s="237">
        <v>2007</v>
      </c>
      <c r="C13" s="234">
        <v>27668</v>
      </c>
      <c r="D13" s="216">
        <v>3369</v>
      </c>
      <c r="E13" s="217">
        <v>0.1217652</v>
      </c>
      <c r="F13" s="216">
        <v>2832</v>
      </c>
      <c r="G13" s="217">
        <v>0.1023565</v>
      </c>
      <c r="H13" s="216">
        <v>2677</v>
      </c>
      <c r="I13" s="217">
        <v>9.6754400000000004E-2</v>
      </c>
      <c r="J13" s="230">
        <v>2481</v>
      </c>
      <c r="K13" s="216">
        <v>706</v>
      </c>
      <c r="L13" s="217">
        <v>0.2845627</v>
      </c>
      <c r="M13" s="216">
        <v>387</v>
      </c>
      <c r="N13" s="217">
        <v>0.1559855</v>
      </c>
      <c r="O13" s="226">
        <v>241</v>
      </c>
      <c r="P13" s="217">
        <v>9.7138299999999997E-2</v>
      </c>
      <c r="Q13" s="213"/>
      <c r="R13" s="213"/>
    </row>
    <row r="14" spans="1:18" x14ac:dyDescent="0.25">
      <c r="B14" s="237">
        <v>2008</v>
      </c>
      <c r="C14" s="234">
        <v>27689</v>
      </c>
      <c r="D14" s="216">
        <v>3518</v>
      </c>
      <c r="E14" s="217">
        <v>0.1270541</v>
      </c>
      <c r="F14" s="216">
        <v>3053</v>
      </c>
      <c r="G14" s="217">
        <v>0.11026039999999999</v>
      </c>
      <c r="H14" s="216">
        <v>2804</v>
      </c>
      <c r="I14" s="217">
        <v>0.1012677</v>
      </c>
      <c r="J14" s="230">
        <v>2476</v>
      </c>
      <c r="K14" s="216">
        <v>746</v>
      </c>
      <c r="L14" s="217">
        <v>0.30129240000000002</v>
      </c>
      <c r="M14" s="216">
        <v>372</v>
      </c>
      <c r="N14" s="217">
        <v>0.1502423</v>
      </c>
      <c r="O14" s="226">
        <v>244</v>
      </c>
      <c r="P14" s="217">
        <v>9.8545999999999995E-2</v>
      </c>
      <c r="Q14" s="213"/>
      <c r="R14" s="213"/>
    </row>
    <row r="15" spans="1:18" x14ac:dyDescent="0.25">
      <c r="B15" s="237">
        <v>2009</v>
      </c>
      <c r="C15" s="234">
        <v>28059</v>
      </c>
      <c r="D15" s="216">
        <v>3186</v>
      </c>
      <c r="E15" s="217">
        <v>0.11354649999999999</v>
      </c>
      <c r="F15" s="216">
        <v>3203</v>
      </c>
      <c r="G15" s="217">
        <v>0.1141523</v>
      </c>
      <c r="H15" s="216">
        <v>2791</v>
      </c>
      <c r="I15" s="217">
        <v>9.9469000000000002E-2</v>
      </c>
      <c r="J15" s="230">
        <v>2466</v>
      </c>
      <c r="K15" s="216">
        <v>721</v>
      </c>
      <c r="L15" s="217">
        <v>0.29237629999999998</v>
      </c>
      <c r="M15" s="216">
        <v>386</v>
      </c>
      <c r="N15" s="217">
        <v>0.1565288</v>
      </c>
      <c r="O15" s="226">
        <v>231</v>
      </c>
      <c r="P15" s="217">
        <v>9.3673999999999993E-2</v>
      </c>
      <c r="Q15" s="213"/>
      <c r="R15" s="213"/>
    </row>
    <row r="16" spans="1:18" x14ac:dyDescent="0.25">
      <c r="B16" s="237">
        <v>2010</v>
      </c>
      <c r="C16" s="234">
        <v>28779</v>
      </c>
      <c r="D16" s="216">
        <v>3435</v>
      </c>
      <c r="E16" s="217">
        <v>0.1193579</v>
      </c>
      <c r="F16" s="216">
        <v>3360</v>
      </c>
      <c r="G16" s="217">
        <v>0.1167518</v>
      </c>
      <c r="H16" s="216">
        <v>2843</v>
      </c>
      <c r="I16" s="217">
        <v>9.8787299999999995E-2</v>
      </c>
      <c r="J16" s="230">
        <v>2470</v>
      </c>
      <c r="K16" s="216">
        <v>779</v>
      </c>
      <c r="L16" s="217">
        <v>0.31538460000000001</v>
      </c>
      <c r="M16" s="216">
        <v>382</v>
      </c>
      <c r="N16" s="217">
        <v>0.15465590000000001</v>
      </c>
      <c r="O16" s="226">
        <v>229</v>
      </c>
      <c r="P16" s="217">
        <v>9.2712600000000006E-2</v>
      </c>
      <c r="Q16" s="213"/>
      <c r="R16" s="213"/>
    </row>
    <row r="17" spans="2:16" x14ac:dyDescent="0.25">
      <c r="B17" s="237">
        <v>2011</v>
      </c>
      <c r="C17" s="234">
        <v>28883</v>
      </c>
      <c r="D17" s="216">
        <v>3769</v>
      </c>
      <c r="E17" s="217">
        <v>0.130492</v>
      </c>
      <c r="F17" s="216">
        <v>3290</v>
      </c>
      <c r="G17" s="217">
        <v>0.1139078</v>
      </c>
      <c r="H17" s="216">
        <v>2711</v>
      </c>
      <c r="I17" s="217">
        <v>9.3861399999999998E-2</v>
      </c>
      <c r="J17" s="230">
        <v>2437</v>
      </c>
      <c r="K17" s="216">
        <v>737</v>
      </c>
      <c r="L17" s="217">
        <v>0.302421</v>
      </c>
      <c r="M17" s="216">
        <v>393</v>
      </c>
      <c r="N17" s="217">
        <v>0.16126380000000001</v>
      </c>
      <c r="O17" s="226">
        <v>199</v>
      </c>
      <c r="P17" s="217">
        <v>8.1657800000000003E-2</v>
      </c>
    </row>
    <row r="18" spans="2:16" x14ac:dyDescent="0.25">
      <c r="B18" s="237">
        <v>2012</v>
      </c>
      <c r="C18" s="234">
        <v>29380</v>
      </c>
      <c r="D18" s="216">
        <v>3654</v>
      </c>
      <c r="E18" s="217">
        <v>0.1243703</v>
      </c>
      <c r="F18" s="216">
        <v>3320</v>
      </c>
      <c r="G18" s="217">
        <v>0.11300200000000001</v>
      </c>
      <c r="H18" s="216">
        <v>2782</v>
      </c>
      <c r="I18" s="217">
        <v>9.4690300000000005E-2</v>
      </c>
      <c r="J18" s="230">
        <v>2428</v>
      </c>
      <c r="K18" s="216">
        <v>809</v>
      </c>
      <c r="L18" s="217">
        <v>0.33319599999999999</v>
      </c>
      <c r="M18" s="216">
        <v>380</v>
      </c>
      <c r="N18" s="217">
        <v>0.15650739999999999</v>
      </c>
      <c r="O18" s="226">
        <v>203</v>
      </c>
      <c r="P18" s="217">
        <v>8.3607899999999999E-2</v>
      </c>
    </row>
    <row r="19" spans="2:16" x14ac:dyDescent="0.25">
      <c r="B19" s="237">
        <v>2013</v>
      </c>
      <c r="C19" s="234">
        <v>29757</v>
      </c>
      <c r="D19" s="216">
        <v>3703</v>
      </c>
      <c r="E19" s="217">
        <v>0.1244413</v>
      </c>
      <c r="F19" s="216">
        <v>3139</v>
      </c>
      <c r="G19" s="217">
        <v>0.10548780000000001</v>
      </c>
      <c r="H19" s="216">
        <v>3092</v>
      </c>
      <c r="I19" s="217">
        <v>0.1039083</v>
      </c>
      <c r="J19" s="230">
        <v>2346</v>
      </c>
      <c r="K19" s="216">
        <v>774</v>
      </c>
      <c r="L19" s="217">
        <v>0.32992329999999997</v>
      </c>
      <c r="M19" s="216">
        <v>375</v>
      </c>
      <c r="N19" s="217">
        <v>0.1598465</v>
      </c>
      <c r="O19" s="226">
        <v>210</v>
      </c>
      <c r="P19" s="217">
        <v>8.9514099999999999E-2</v>
      </c>
    </row>
    <row r="20" spans="2:16" x14ac:dyDescent="0.25">
      <c r="B20" s="237">
        <v>2014</v>
      </c>
      <c r="C20" s="234">
        <v>30908</v>
      </c>
      <c r="D20" s="216">
        <v>3965</v>
      </c>
      <c r="E20" s="217">
        <v>0.12828390000000001</v>
      </c>
      <c r="F20" s="216">
        <v>3289</v>
      </c>
      <c r="G20" s="217">
        <v>0.1064126</v>
      </c>
      <c r="H20" s="216">
        <v>3103</v>
      </c>
      <c r="I20" s="217">
        <v>0.1003947</v>
      </c>
      <c r="J20" s="230">
        <v>2208</v>
      </c>
      <c r="K20" s="216">
        <v>692</v>
      </c>
      <c r="L20" s="217">
        <v>0.31340580000000001</v>
      </c>
      <c r="M20" s="216">
        <v>350</v>
      </c>
      <c r="N20" s="217">
        <v>0.1585145</v>
      </c>
      <c r="O20" s="226">
        <v>201</v>
      </c>
      <c r="P20" s="217">
        <v>9.1032600000000005E-2</v>
      </c>
    </row>
    <row r="21" spans="2:16" x14ac:dyDescent="0.25">
      <c r="B21" s="237">
        <v>2015</v>
      </c>
      <c r="C21" s="234">
        <v>32907</v>
      </c>
      <c r="D21" s="216">
        <v>3401</v>
      </c>
      <c r="E21" s="217">
        <v>0.1033519</v>
      </c>
      <c r="F21" s="216">
        <v>3437</v>
      </c>
      <c r="G21" s="217">
        <v>0.10444589999999999</v>
      </c>
      <c r="H21" s="216">
        <v>3237</v>
      </c>
      <c r="I21" s="217">
        <v>9.83681E-2</v>
      </c>
      <c r="J21" s="230">
        <v>2437</v>
      </c>
      <c r="K21" s="216">
        <v>760</v>
      </c>
      <c r="L21" s="217">
        <v>0.31185879999999999</v>
      </c>
      <c r="M21" s="216">
        <v>377</v>
      </c>
      <c r="N21" s="217">
        <v>0.15469840000000001</v>
      </c>
      <c r="O21" s="226">
        <v>214</v>
      </c>
      <c r="P21" s="217">
        <v>8.7812899999999999E-2</v>
      </c>
    </row>
    <row r="22" spans="2:16" x14ac:dyDescent="0.25">
      <c r="B22" s="237">
        <v>2016</v>
      </c>
      <c r="C22" s="234">
        <v>32823</v>
      </c>
      <c r="D22" s="216">
        <v>4161</v>
      </c>
      <c r="E22" s="217">
        <v>0.12677089999999999</v>
      </c>
      <c r="F22" s="216">
        <v>2875</v>
      </c>
      <c r="G22" s="217">
        <v>8.7591000000000002E-2</v>
      </c>
      <c r="H22" s="216">
        <v>2424</v>
      </c>
      <c r="I22" s="217">
        <v>7.3850700000000005E-2</v>
      </c>
      <c r="J22" s="230">
        <v>2297</v>
      </c>
      <c r="K22" s="216">
        <v>852</v>
      </c>
      <c r="L22" s="217">
        <v>0.37091859999999999</v>
      </c>
      <c r="M22" s="216">
        <v>277</v>
      </c>
      <c r="N22" s="217">
        <v>0.12059209999999999</v>
      </c>
      <c r="O22" s="226">
        <v>155</v>
      </c>
      <c r="P22" s="217">
        <v>6.7479300000000006E-2</v>
      </c>
    </row>
    <row r="23" spans="2:16" x14ac:dyDescent="0.25">
      <c r="B23" s="237">
        <v>2017</v>
      </c>
      <c r="C23" s="234">
        <v>32598</v>
      </c>
      <c r="D23" s="216">
        <v>4390</v>
      </c>
      <c r="E23" s="217">
        <v>0.13467080000000001</v>
      </c>
      <c r="F23" s="216">
        <v>2894</v>
      </c>
      <c r="G23" s="217">
        <v>8.8778499999999996E-2</v>
      </c>
      <c r="H23" s="216">
        <v>2469</v>
      </c>
      <c r="I23" s="217">
        <v>7.5740799999999997E-2</v>
      </c>
      <c r="J23" s="230">
        <v>2276</v>
      </c>
      <c r="K23" s="216">
        <v>832</v>
      </c>
      <c r="L23" s="217">
        <v>0.36555359999999998</v>
      </c>
      <c r="M23" s="216">
        <v>278</v>
      </c>
      <c r="N23" s="217">
        <v>0.12214410000000001</v>
      </c>
      <c r="O23" s="226">
        <v>162</v>
      </c>
      <c r="P23" s="217">
        <v>7.1177500000000005E-2</v>
      </c>
    </row>
    <row r="24" spans="2:16" x14ac:dyDescent="0.25">
      <c r="B24" s="237">
        <v>2018</v>
      </c>
      <c r="C24" s="234">
        <v>32221</v>
      </c>
      <c r="D24" s="216">
        <v>4617</v>
      </c>
      <c r="E24" s="217">
        <v>0.14329159999999999</v>
      </c>
      <c r="F24" s="216">
        <v>2760</v>
      </c>
      <c r="G24" s="217">
        <v>8.5658399999999996E-2</v>
      </c>
      <c r="H24" s="216">
        <v>2369</v>
      </c>
      <c r="I24" s="217">
        <v>7.3523500000000006E-2</v>
      </c>
      <c r="J24" s="230">
        <v>2182</v>
      </c>
      <c r="K24" s="216">
        <v>874</v>
      </c>
      <c r="L24" s="217">
        <v>0.40055000000000002</v>
      </c>
      <c r="M24" s="216">
        <v>251</v>
      </c>
      <c r="N24" s="217">
        <v>0.1150321</v>
      </c>
      <c r="O24" s="226">
        <v>141</v>
      </c>
      <c r="P24" s="217">
        <v>6.4619599999999999E-2</v>
      </c>
    </row>
    <row r="25" spans="2:16" x14ac:dyDescent="0.25">
      <c r="B25" s="237">
        <v>2019</v>
      </c>
      <c r="C25" s="234">
        <v>31551</v>
      </c>
      <c r="D25" s="216">
        <v>4507</v>
      </c>
      <c r="E25" s="217">
        <v>0.14284810000000001</v>
      </c>
      <c r="F25" s="216">
        <v>2723</v>
      </c>
      <c r="G25" s="217">
        <v>8.6304699999999998E-2</v>
      </c>
      <c r="H25" s="216">
        <v>2271</v>
      </c>
      <c r="I25" s="217">
        <v>7.1978700000000007E-2</v>
      </c>
      <c r="J25" s="230">
        <v>2069</v>
      </c>
      <c r="K25" s="216">
        <v>909</v>
      </c>
      <c r="L25" s="217">
        <v>0.43934269999999997</v>
      </c>
      <c r="M25" s="216">
        <v>236</v>
      </c>
      <c r="N25" s="217">
        <v>0.11406479999999999</v>
      </c>
      <c r="O25" s="226">
        <v>119</v>
      </c>
      <c r="P25" s="217">
        <v>5.7515700000000003E-2</v>
      </c>
    </row>
    <row r="26" spans="2:16" x14ac:dyDescent="0.25">
      <c r="B26" s="237">
        <v>2020</v>
      </c>
      <c r="C26" s="234">
        <v>32704</v>
      </c>
      <c r="D26" s="216">
        <v>5378</v>
      </c>
      <c r="E26" s="217">
        <v>0.1644447</v>
      </c>
      <c r="F26" s="216">
        <v>2882</v>
      </c>
      <c r="G26" s="217">
        <v>8.8123800000000002E-2</v>
      </c>
      <c r="H26" s="216">
        <v>2886</v>
      </c>
      <c r="I26" s="217">
        <v>8.8246099999999994E-2</v>
      </c>
      <c r="J26" s="230">
        <v>2087</v>
      </c>
      <c r="K26" s="216">
        <v>916</v>
      </c>
      <c r="L26" s="217">
        <v>0.43890750000000001</v>
      </c>
      <c r="M26" s="216">
        <v>206</v>
      </c>
      <c r="N26" s="217">
        <v>9.8706299999999997E-2</v>
      </c>
      <c r="O26" s="226">
        <v>122</v>
      </c>
      <c r="P26" s="217">
        <v>5.8457099999999998E-2</v>
      </c>
    </row>
    <row r="27" spans="2:16" ht="15.75" thickBot="1" x14ac:dyDescent="0.3">
      <c r="B27" s="238">
        <v>2021</v>
      </c>
      <c r="C27" s="235">
        <v>34772</v>
      </c>
      <c r="D27" s="218">
        <v>6835</v>
      </c>
      <c r="E27" s="219">
        <v>0.1965662</v>
      </c>
      <c r="F27" s="218">
        <v>2308</v>
      </c>
      <c r="G27" s="219">
        <v>6.6375199999999995E-2</v>
      </c>
      <c r="H27" s="218">
        <v>2091</v>
      </c>
      <c r="I27" s="219">
        <v>6.0134600000000003E-2</v>
      </c>
      <c r="J27" s="231">
        <v>2094</v>
      </c>
      <c r="K27" s="218">
        <v>932</v>
      </c>
      <c r="L27" s="219">
        <v>0.44508120000000001</v>
      </c>
      <c r="M27" s="218">
        <v>177</v>
      </c>
      <c r="N27" s="219">
        <v>8.4527199999999997E-2</v>
      </c>
      <c r="O27" s="227">
        <v>112</v>
      </c>
      <c r="P27" s="219">
        <v>5.3486199999999998E-2</v>
      </c>
    </row>
    <row r="29" spans="2:16" x14ac:dyDescent="0.25">
      <c r="B29" s="239" t="s">
        <v>172</v>
      </c>
    </row>
  </sheetData>
  <sheetProtection algorithmName="SHA-512" hashValue="RBMR0bOKXffChj8Er22vCA6FnyCeqoGdUO2OrXh0WukgF8e/HQPggJKa8uHhuwIzjzqIlbCFZFb0Ti/6/Kh7mw==" saltValue="vERTXKpOERmiSvJ2XoSh1w==" spinCount="100000" sheet="1" objects="1" scenarios="1"/>
  <mergeCells count="3">
    <mergeCell ref="B6:B7"/>
    <mergeCell ref="J6:P6"/>
    <mergeCell ref="C6:I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1.SGrade Nat 5 entries &amp; awards</vt:lpstr>
      <vt:lpstr>2. Change in S4 subject choice</vt:lpstr>
      <vt:lpstr>3. Nat5 entries by school stage</vt:lpstr>
      <vt:lpstr>4. Change in Higher entries</vt:lpstr>
      <vt:lpstr>5. Subject choice at Higher</vt:lpstr>
      <vt:lpstr>6. Awards in certain Highers </vt:lpstr>
      <vt:lpstr>7. Avg SG Nat5s by sector</vt:lpstr>
      <vt:lpstr>8. H maths awards by sector</vt:lpstr>
      <vt:lpstr>9.Sciences in S4</vt:lpstr>
      <vt:lpstr>10. Highest leaving attainment</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Payne laptop</dc:creator>
  <cp:lastModifiedBy>Alison Payne</cp:lastModifiedBy>
  <cp:lastPrinted>2021-12-06T14:15:46Z</cp:lastPrinted>
  <dcterms:created xsi:type="dcterms:W3CDTF">2021-08-26T13:38:10Z</dcterms:created>
  <dcterms:modified xsi:type="dcterms:W3CDTF">2022-03-15T15:35:28Z</dcterms:modified>
</cp:coreProperties>
</file>